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К\Desktop\сайт\материально-техническое обеспечение и оснащенномсть образовательного процесса\Условия питания воспитанников\"/>
    </mc:Choice>
  </mc:AlternateContent>
  <bookViews>
    <workbookView xWindow="0" yWindow="0" windowWidth="25200" windowHeight="11895" tabRatio="937" firstSheet="21" activeTab="21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1" sheetId="11" r:id="rId11"/>
    <sheet name="Лист12" sheetId="12" r:id="rId12"/>
    <sheet name="Лист13" sheetId="13" r:id="rId13"/>
    <sheet name="Лист14" sheetId="14" r:id="rId14"/>
    <sheet name="Лист15" sheetId="15" r:id="rId15"/>
    <sheet name="Лист16" sheetId="16" r:id="rId16"/>
    <sheet name="Лист17" sheetId="17" r:id="rId17"/>
    <sheet name="Лист18" sheetId="18" r:id="rId18"/>
    <sheet name="Лист19" sheetId="19" r:id="rId19"/>
    <sheet name="Лист20" sheetId="20" r:id="rId20"/>
    <sheet name="СВОД хим.сос." sheetId="21" r:id="rId21"/>
    <sheet name="накопит прод" sheetId="24" r:id="rId22"/>
    <sheet name="СВОД продуктов" sheetId="23" r:id="rId23"/>
  </sheets>
  <definedNames>
    <definedName name="_xlnm._FilterDatabase" localSheetId="0" hidden="1">Лист1!$B$1:$F$142</definedName>
    <definedName name="_xlnm._FilterDatabase" localSheetId="3" hidden="1">Лист4!$B$1:$F$141</definedName>
    <definedName name="_xlnm._FilterDatabase" localSheetId="21" hidden="1">'накопит прод'!$H$1:$L$65096</definedName>
    <definedName name="_xlnm._FilterDatabase" localSheetId="22" hidden="1">'СВОД продуктов'!$A$1:$E$1904</definedName>
    <definedName name="_xlnm.Print_Area" localSheetId="0">Лист1!$A$1:$P$111</definedName>
    <definedName name="_xlnm.Print_Area" localSheetId="9">Лист10!$A$1:$P$95</definedName>
    <definedName name="_xlnm.Print_Area" localSheetId="11">Лист12!$A$1:$P$114</definedName>
    <definedName name="_xlnm.Print_Area" localSheetId="12">Лист13!$A$1:$P$110</definedName>
    <definedName name="_xlnm.Print_Area" localSheetId="13">Лист14!$A$1:$P$95</definedName>
    <definedName name="_xlnm.Print_Area" localSheetId="14">Лист15!$A$1:$P$78</definedName>
    <definedName name="_xlnm.Print_Area" localSheetId="16">Лист17!$A$1:$P$103</definedName>
    <definedName name="_xlnm.Print_Area" localSheetId="17">Лист18!$A$1:$P$102</definedName>
    <definedName name="_xlnm.Print_Area" localSheetId="18">Лист19!$A$1:$P$101</definedName>
    <definedName name="_xlnm.Print_Area" localSheetId="1">Лист2!$A$1:$P$89</definedName>
    <definedName name="_xlnm.Print_Area" localSheetId="19">Лист20!$A$1:$P$105</definedName>
    <definedName name="_xlnm.Print_Area" localSheetId="2">Лист3!$A$1:$P$100</definedName>
    <definedName name="_xlnm.Print_Area" localSheetId="3">Лист4!$A$1:$P$107</definedName>
    <definedName name="_xlnm.Print_Area" localSheetId="4">Лист5!$A$1:$P$96</definedName>
    <definedName name="_xlnm.Print_Area" localSheetId="5">Лист6!$A$1:$P$98</definedName>
    <definedName name="_xlnm.Print_Area" localSheetId="6">Лист7!$A$1:$P$115</definedName>
    <definedName name="_xlnm.Print_Area" localSheetId="7">Лист8!$A$1:$P$96</definedName>
    <definedName name="_xlnm.Print_Area" localSheetId="8">Лист9!$A$1:$P$96</definedName>
    <definedName name="_xlnm.Print_Area" localSheetId="21">'накопит прод'!$A$1:$AO$82</definedName>
    <definedName name="_xlnm.Print_Area" localSheetId="22">'СВОД продуктов'!$A$1:$N$1898</definedName>
    <definedName name="_xlnm.Print_Area" localSheetId="20">'СВОД хим.сос.'!$A$1:$K$38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0" i="23" l="1"/>
  <c r="C160" i="23"/>
  <c r="D160" i="23"/>
  <c r="E160" i="23"/>
  <c r="A160" i="23"/>
  <c r="B159" i="23"/>
  <c r="C159" i="23"/>
  <c r="D159" i="23"/>
  <c r="E159" i="23"/>
  <c r="F159" i="23"/>
  <c r="A159" i="23"/>
  <c r="B158" i="23"/>
  <c r="C158" i="23"/>
  <c r="D158" i="23"/>
  <c r="E158" i="23"/>
  <c r="F158" i="23" s="1"/>
  <c r="A158" i="23"/>
  <c r="B157" i="23"/>
  <c r="C157" i="23"/>
  <c r="D157" i="23"/>
  <c r="E157" i="23"/>
  <c r="F157" i="23"/>
  <c r="A157" i="23"/>
  <c r="N52" i="16"/>
  <c r="M52" i="16"/>
  <c r="N50" i="9"/>
  <c r="M50" i="9"/>
  <c r="N15" i="20"/>
  <c r="M15" i="20"/>
  <c r="N12" i="18"/>
  <c r="M12" i="18"/>
  <c r="N14" i="17"/>
  <c r="M14" i="17"/>
  <c r="N14" i="15"/>
  <c r="M14" i="15"/>
  <c r="N15" i="14"/>
  <c r="M15" i="14"/>
  <c r="N14" i="12"/>
  <c r="M14" i="12"/>
  <c r="N13" i="11"/>
  <c r="M13" i="11"/>
  <c r="N14" i="8"/>
  <c r="M14" i="8"/>
  <c r="N14" i="6"/>
  <c r="M14" i="6"/>
  <c r="N14" i="5"/>
  <c r="M14" i="5"/>
  <c r="N14" i="3"/>
  <c r="M14" i="3"/>
  <c r="N14" i="2"/>
  <c r="M14" i="7"/>
  <c r="M14" i="2"/>
  <c r="F298" i="23"/>
  <c r="F299" i="23"/>
  <c r="F300" i="23"/>
  <c r="F301" i="23"/>
  <c r="F302" i="23"/>
  <c r="F303" i="23"/>
  <c r="B898" i="23"/>
  <c r="C898" i="23"/>
  <c r="D898" i="23"/>
  <c r="E898" i="23"/>
  <c r="A898" i="23"/>
  <c r="B905" i="23"/>
  <c r="C905" i="23"/>
  <c r="D905" i="23"/>
  <c r="E905" i="23"/>
  <c r="A905" i="23"/>
  <c r="B176" i="23"/>
  <c r="C176" i="23"/>
  <c r="D176" i="23"/>
  <c r="E176" i="23"/>
  <c r="A176" i="23"/>
  <c r="B824" i="23"/>
  <c r="C824" i="23"/>
  <c r="D824" i="23"/>
  <c r="E824" i="23"/>
  <c r="A824" i="23"/>
  <c r="B297" i="23"/>
  <c r="C297" i="23"/>
  <c r="D297" i="23"/>
  <c r="E297" i="23"/>
  <c r="A297" i="23"/>
  <c r="B230" i="23"/>
  <c r="C230" i="23"/>
  <c r="D230" i="23"/>
  <c r="E230" i="23"/>
  <c r="A230" i="23"/>
  <c r="B460" i="23"/>
  <c r="C460" i="23"/>
  <c r="D460" i="23"/>
  <c r="E460" i="23"/>
  <c r="A460" i="23"/>
  <c r="D1665" i="23"/>
  <c r="B1663" i="23"/>
  <c r="C1663" i="23"/>
  <c r="D1663" i="23"/>
  <c r="E1663" i="23"/>
  <c r="B1662" i="23"/>
  <c r="C1662" i="23"/>
  <c r="D1662" i="23"/>
  <c r="E1662" i="23"/>
  <c r="A1663" i="23"/>
  <c r="A1662" i="23"/>
  <c r="B807" i="23"/>
  <c r="C807" i="23"/>
  <c r="D807" i="23"/>
  <c r="E807" i="23"/>
  <c r="B806" i="23"/>
  <c r="C806" i="23"/>
  <c r="D806" i="23"/>
  <c r="E806" i="23"/>
  <c r="B805" i="23"/>
  <c r="C805" i="23"/>
  <c r="D805" i="23"/>
  <c r="E805" i="23"/>
  <c r="B804" i="23"/>
  <c r="C804" i="23"/>
  <c r="D804" i="23"/>
  <c r="E804" i="23"/>
  <c r="B803" i="23"/>
  <c r="C803" i="23"/>
  <c r="D803" i="23"/>
  <c r="E803" i="23"/>
  <c r="B802" i="23"/>
  <c r="C802" i="23"/>
  <c r="D802" i="23"/>
  <c r="E802" i="23"/>
  <c r="B801" i="23"/>
  <c r="C801" i="23"/>
  <c r="D801" i="23"/>
  <c r="E801" i="23"/>
  <c r="B800" i="23"/>
  <c r="C800" i="23"/>
  <c r="D800" i="23"/>
  <c r="E800" i="23"/>
  <c r="A807" i="23"/>
  <c r="A806" i="23"/>
  <c r="A805" i="23"/>
  <c r="A804" i="23"/>
  <c r="A803" i="23"/>
  <c r="A802" i="23"/>
  <c r="A801" i="23"/>
  <c r="A800" i="23"/>
  <c r="B299" i="23"/>
  <c r="C299" i="23"/>
  <c r="D299" i="23"/>
  <c r="E299" i="23"/>
  <c r="B298" i="23"/>
  <c r="C298" i="23"/>
  <c r="D298" i="23"/>
  <c r="E298" i="23"/>
  <c r="A299" i="23"/>
  <c r="A298" i="23"/>
  <c r="B826" i="23"/>
  <c r="C826" i="23"/>
  <c r="D826" i="23"/>
  <c r="E826" i="23"/>
  <c r="A826" i="23"/>
  <c r="B825" i="23"/>
  <c r="C825" i="23"/>
  <c r="D825" i="23"/>
  <c r="E825" i="23"/>
  <c r="A825" i="23"/>
  <c r="B828" i="23"/>
  <c r="C828" i="23"/>
  <c r="D828" i="23"/>
  <c r="E828" i="23"/>
  <c r="A828" i="23"/>
  <c r="B827" i="23"/>
  <c r="C827" i="23"/>
  <c r="D827" i="23"/>
  <c r="E827" i="23"/>
  <c r="A827" i="23"/>
  <c r="B301" i="23"/>
  <c r="C301" i="23"/>
  <c r="D301" i="23"/>
  <c r="E301" i="23"/>
  <c r="B300" i="23"/>
  <c r="C300" i="23"/>
  <c r="D300" i="23"/>
  <c r="E300" i="23"/>
  <c r="A301" i="23"/>
  <c r="A300" i="23"/>
  <c r="B1206" i="23"/>
  <c r="C1206" i="23"/>
  <c r="D1206" i="23"/>
  <c r="E1206" i="23"/>
  <c r="A1206" i="23"/>
  <c r="B1146" i="23"/>
  <c r="C1146" i="23"/>
  <c r="D1146" i="23"/>
  <c r="E1146" i="23"/>
  <c r="A1146" i="23"/>
  <c r="B372" i="23"/>
  <c r="C372" i="23"/>
  <c r="D372" i="23"/>
  <c r="E372" i="23"/>
  <c r="F372" i="23"/>
  <c r="A372" i="23"/>
  <c r="B302" i="23"/>
  <c r="C302" i="23"/>
  <c r="D302" i="23"/>
  <c r="E302" i="23"/>
  <c r="A302" i="23"/>
  <c r="B829" i="23"/>
  <c r="C829" i="23"/>
  <c r="D829" i="23"/>
  <c r="E829" i="23"/>
  <c r="A829" i="23"/>
  <c r="B175" i="23"/>
  <c r="C175" i="23"/>
  <c r="D175" i="23"/>
  <c r="E175" i="23"/>
  <c r="A175" i="23"/>
  <c r="B303" i="23"/>
  <c r="C303" i="23"/>
  <c r="D303" i="23"/>
  <c r="E303" i="23"/>
  <c r="F89" i="14"/>
  <c r="G89" i="14"/>
  <c r="H89" i="14"/>
  <c r="I89" i="14"/>
  <c r="J89" i="14"/>
  <c r="K89" i="14"/>
  <c r="L89" i="14"/>
  <c r="O89" i="14"/>
  <c r="P89" i="14"/>
  <c r="E89" i="14"/>
  <c r="A303" i="23"/>
  <c r="B830" i="23"/>
  <c r="C830" i="23"/>
  <c r="D830" i="23"/>
  <c r="E830" i="23"/>
  <c r="A830" i="23"/>
  <c r="B1070" i="23"/>
  <c r="C1070" i="23"/>
  <c r="D1070" i="23"/>
  <c r="E1070" i="23"/>
  <c r="A1070" i="23"/>
  <c r="B1687" i="23"/>
  <c r="C1687" i="23"/>
  <c r="D1687" i="23"/>
  <c r="E1687" i="23"/>
  <c r="A1687" i="23"/>
  <c r="F109" i="7"/>
  <c r="G109" i="7"/>
  <c r="H109" i="7"/>
  <c r="I109" i="7"/>
  <c r="J109" i="7"/>
  <c r="K109" i="7"/>
  <c r="L109" i="7"/>
  <c r="O109" i="7"/>
  <c r="P109" i="7"/>
  <c r="E109" i="7"/>
  <c r="B1829" i="23"/>
  <c r="C1829" i="23"/>
  <c r="D1829" i="23"/>
  <c r="E1829" i="23"/>
  <c r="A1829" i="23"/>
  <c r="B1823" i="23"/>
  <c r="C1823" i="23"/>
  <c r="D1823" i="23"/>
  <c r="E1823" i="23"/>
  <c r="A1823" i="23"/>
  <c r="B818" i="23"/>
  <c r="C818" i="23"/>
  <c r="D818" i="23"/>
  <c r="E818" i="23"/>
  <c r="A818" i="23"/>
  <c r="B3" i="23"/>
  <c r="C3" i="23"/>
  <c r="D3" i="23"/>
  <c r="E3" i="23"/>
  <c r="A3" i="23"/>
  <c r="G3" i="23"/>
  <c r="B1751" i="23"/>
  <c r="C1751" i="23"/>
  <c r="D1751" i="23"/>
  <c r="E1751" i="23"/>
  <c r="A1751" i="23"/>
  <c r="F95" i="19"/>
  <c r="G95" i="19"/>
  <c r="H95" i="19"/>
  <c r="I95" i="19"/>
  <c r="J95" i="19"/>
  <c r="K95" i="19"/>
  <c r="L95" i="19"/>
  <c r="O95" i="19"/>
  <c r="P95" i="19"/>
  <c r="E95" i="19"/>
  <c r="E1498" i="23"/>
  <c r="D1498" i="23"/>
  <c r="C1498" i="23"/>
  <c r="B1498" i="23"/>
  <c r="A1498" i="23"/>
  <c r="E1579" i="23"/>
  <c r="D1579" i="23"/>
  <c r="C1579" i="23"/>
  <c r="B1579" i="23"/>
  <c r="A1579" i="23"/>
  <c r="E193" i="23"/>
  <c r="D193" i="23"/>
  <c r="C193" i="23"/>
  <c r="B193" i="23"/>
  <c r="A193" i="23"/>
  <c r="E1886" i="23"/>
  <c r="D1886" i="23"/>
  <c r="C1886" i="23"/>
  <c r="B1886" i="23"/>
  <c r="A1886" i="23"/>
  <c r="F1291" i="23"/>
  <c r="E1291" i="23"/>
  <c r="D1291" i="23"/>
  <c r="C1291" i="23"/>
  <c r="B1291" i="23"/>
  <c r="A1291" i="23"/>
  <c r="E1013" i="23"/>
  <c r="F1013" i="23"/>
  <c r="D1013" i="23"/>
  <c r="C1013" i="23"/>
  <c r="B1013" i="23"/>
  <c r="A1013" i="23"/>
  <c r="E942" i="23"/>
  <c r="D942" i="23"/>
  <c r="C942" i="23"/>
  <c r="F942" i="23"/>
  <c r="B942" i="23"/>
  <c r="A942" i="23"/>
  <c r="E1369" i="23"/>
  <c r="D1369" i="23"/>
  <c r="C1369" i="23"/>
  <c r="B1369" i="23"/>
  <c r="A1369" i="23"/>
  <c r="G1369" i="23"/>
  <c r="P90" i="11"/>
  <c r="O90" i="11"/>
  <c r="L90" i="11"/>
  <c r="K90" i="11"/>
  <c r="J90" i="11"/>
  <c r="I90" i="11"/>
  <c r="H90" i="11"/>
  <c r="G90" i="11"/>
  <c r="F90" i="11"/>
  <c r="E90" i="11"/>
  <c r="P89" i="10"/>
  <c r="O89" i="10"/>
  <c r="L89" i="10"/>
  <c r="K89" i="10"/>
  <c r="J89" i="10"/>
  <c r="I89" i="10"/>
  <c r="H89" i="10"/>
  <c r="G89" i="10"/>
  <c r="F89" i="10"/>
  <c r="E96" i="23"/>
  <c r="E89" i="10"/>
  <c r="D96" i="23"/>
  <c r="C976" i="23"/>
  <c r="D976" i="23"/>
  <c r="E976" i="23"/>
  <c r="F976" i="23"/>
  <c r="B976" i="23"/>
  <c r="N49" i="1"/>
  <c r="N67" i="19"/>
  <c r="N95" i="19"/>
  <c r="M67" i="19"/>
  <c r="M95" i="19"/>
  <c r="N36" i="20"/>
  <c r="M36" i="20"/>
  <c r="N30" i="18"/>
  <c r="M30" i="18"/>
  <c r="N30" i="17"/>
  <c r="M30" i="17"/>
  <c r="N23" i="15"/>
  <c r="M23" i="15"/>
  <c r="N33" i="12"/>
  <c r="M33" i="12"/>
  <c r="N29" i="10"/>
  <c r="M29" i="10"/>
  <c r="N29" i="8"/>
  <c r="M29" i="8"/>
  <c r="N30" i="5"/>
  <c r="M30" i="5"/>
  <c r="N29" i="3"/>
  <c r="M29" i="3"/>
  <c r="N8" i="18"/>
  <c r="M8" i="18"/>
  <c r="N10" i="15"/>
  <c r="M10" i="15"/>
  <c r="N10" i="12"/>
  <c r="M10" i="12"/>
  <c r="N11" i="9"/>
  <c r="M11" i="9"/>
  <c r="N10" i="6"/>
  <c r="M10" i="6"/>
  <c r="N10" i="3"/>
  <c r="M10" i="3"/>
  <c r="M17" i="3"/>
  <c r="N18" i="7"/>
  <c r="N20" i="1"/>
  <c r="B969" i="23"/>
  <c r="C969" i="23"/>
  <c r="D969" i="23"/>
  <c r="E969" i="23"/>
  <c r="F969" i="23"/>
  <c r="A969" i="23"/>
  <c r="B968" i="23"/>
  <c r="C968" i="23"/>
  <c r="D968" i="23"/>
  <c r="E968" i="23"/>
  <c r="F968" i="23"/>
  <c r="A968" i="23"/>
  <c r="B967" i="23"/>
  <c r="C967" i="23"/>
  <c r="D967" i="23"/>
  <c r="E967" i="23"/>
  <c r="F967" i="23"/>
  <c r="A967" i="23"/>
  <c r="B966" i="23"/>
  <c r="C966" i="23"/>
  <c r="D966" i="23"/>
  <c r="E966" i="23"/>
  <c r="F966" i="23"/>
  <c r="A966" i="23"/>
  <c r="B965" i="23"/>
  <c r="C965" i="23"/>
  <c r="D965" i="23"/>
  <c r="E965" i="23"/>
  <c r="F965" i="23"/>
  <c r="A965" i="23"/>
  <c r="B1403" i="23"/>
  <c r="C1403" i="23"/>
  <c r="D1403" i="23"/>
  <c r="E1403" i="23"/>
  <c r="A1403" i="23"/>
  <c r="F99" i="20"/>
  <c r="E146" i="23"/>
  <c r="G99" i="20"/>
  <c r="H99" i="20"/>
  <c r="I99" i="20"/>
  <c r="J99" i="20"/>
  <c r="K99" i="20"/>
  <c r="L99" i="20"/>
  <c r="O99" i="20"/>
  <c r="P99" i="20"/>
  <c r="E99" i="20"/>
  <c r="B906" i="23"/>
  <c r="C906" i="23"/>
  <c r="D906" i="23"/>
  <c r="E906" i="23"/>
  <c r="A906" i="23"/>
  <c r="B1862" i="23"/>
  <c r="C1862" i="23"/>
  <c r="D1862" i="23"/>
  <c r="E1862" i="23"/>
  <c r="A1862" i="23"/>
  <c r="B907" i="23"/>
  <c r="C907" i="23"/>
  <c r="D907" i="23"/>
  <c r="E907" i="23"/>
  <c r="A907" i="23"/>
  <c r="A1004" i="23"/>
  <c r="B1004" i="23"/>
  <c r="C1004" i="23"/>
  <c r="D1004" i="23"/>
  <c r="E1004" i="23"/>
  <c r="F1004" i="23"/>
  <c r="B1207" i="23"/>
  <c r="C1207" i="23"/>
  <c r="D1207" i="23"/>
  <c r="E1207" i="23"/>
  <c r="A1207" i="23"/>
  <c r="B1147" i="23"/>
  <c r="C1147" i="23"/>
  <c r="D1147" i="23"/>
  <c r="E1147" i="23"/>
  <c r="A1147" i="23"/>
  <c r="B373" i="23"/>
  <c r="C373" i="23"/>
  <c r="D373" i="23"/>
  <c r="E373" i="23"/>
  <c r="A373" i="23"/>
  <c r="B251" i="23"/>
  <c r="B908" i="23"/>
  <c r="C908" i="23"/>
  <c r="D908" i="23"/>
  <c r="E908" i="23"/>
  <c r="A908" i="23"/>
  <c r="B1208" i="23"/>
  <c r="C1208" i="23"/>
  <c r="D1208" i="23"/>
  <c r="E1208" i="23"/>
  <c r="A1208" i="23"/>
  <c r="B1148" i="23"/>
  <c r="C1148" i="23"/>
  <c r="D1148" i="23"/>
  <c r="E1148" i="23"/>
  <c r="A1148" i="23"/>
  <c r="B374" i="23"/>
  <c r="C374" i="23"/>
  <c r="D374" i="23"/>
  <c r="E374" i="23"/>
  <c r="A374" i="23"/>
  <c r="B304" i="23"/>
  <c r="C304" i="23"/>
  <c r="D304" i="23"/>
  <c r="E304" i="23"/>
  <c r="A304" i="23"/>
  <c r="B831" i="23"/>
  <c r="C831" i="23"/>
  <c r="D831" i="23"/>
  <c r="E831" i="23"/>
  <c r="A831" i="23"/>
  <c r="B1840" i="23"/>
  <c r="C1840" i="23"/>
  <c r="D1840" i="23"/>
  <c r="E1840" i="23"/>
  <c r="A1840" i="23"/>
  <c r="B1688" i="23"/>
  <c r="C1688" i="23"/>
  <c r="D1688" i="23"/>
  <c r="E1688" i="23"/>
  <c r="A1688" i="23"/>
  <c r="B461" i="23"/>
  <c r="C461" i="23"/>
  <c r="D461" i="23"/>
  <c r="E461" i="23"/>
  <c r="A461" i="23"/>
  <c r="B231" i="23"/>
  <c r="C231" i="23"/>
  <c r="D231" i="23"/>
  <c r="E231" i="23"/>
  <c r="A231" i="23"/>
  <c r="B1500" i="23"/>
  <c r="C1500" i="23"/>
  <c r="D1500" i="23"/>
  <c r="E1500" i="23"/>
  <c r="A1500" i="23"/>
  <c r="B1266" i="23"/>
  <c r="C1266" i="23"/>
  <c r="D1266" i="23"/>
  <c r="E1266" i="23"/>
  <c r="A1266" i="23"/>
  <c r="B1863" i="23"/>
  <c r="C1863" i="23"/>
  <c r="D1863" i="23"/>
  <c r="E1863" i="23"/>
  <c r="A1863" i="23"/>
  <c r="B759" i="23"/>
  <c r="C759" i="23"/>
  <c r="D759" i="23"/>
  <c r="E759" i="23"/>
  <c r="A759" i="23"/>
  <c r="B1108" i="23"/>
  <c r="C1108" i="23"/>
  <c r="D1108" i="23"/>
  <c r="E1108" i="23"/>
  <c r="A1108" i="23"/>
  <c r="B375" i="23"/>
  <c r="C375" i="23"/>
  <c r="D375" i="23"/>
  <c r="E375" i="23"/>
  <c r="A375" i="23"/>
  <c r="B1209" i="23"/>
  <c r="C1209" i="23"/>
  <c r="D1209" i="23"/>
  <c r="E1209" i="23"/>
  <c r="A1209" i="23"/>
  <c r="B1149" i="23"/>
  <c r="C1149" i="23"/>
  <c r="D1149" i="23"/>
  <c r="E1149" i="23"/>
  <c r="A1149" i="23"/>
  <c r="B1672" i="23"/>
  <c r="C1672" i="23"/>
  <c r="D1672" i="23"/>
  <c r="E1672" i="23"/>
  <c r="A1672" i="23"/>
  <c r="B899" i="23"/>
  <c r="C899" i="23"/>
  <c r="D899" i="23"/>
  <c r="E899" i="23"/>
  <c r="A899" i="23"/>
  <c r="B1071" i="23"/>
  <c r="C1071" i="23"/>
  <c r="D1071" i="23"/>
  <c r="E1071" i="23"/>
  <c r="A1071" i="23"/>
  <c r="B970" i="23"/>
  <c r="C970" i="23"/>
  <c r="D970" i="23"/>
  <c r="E970" i="23"/>
  <c r="F970" i="23"/>
  <c r="A970" i="23"/>
  <c r="B1864" i="23"/>
  <c r="C1864" i="23"/>
  <c r="D1864" i="23"/>
  <c r="E1864" i="23"/>
  <c r="A1864" i="23"/>
  <c r="F101" i="4"/>
  <c r="G101" i="4"/>
  <c r="H101" i="4"/>
  <c r="I101" i="4"/>
  <c r="J101" i="4"/>
  <c r="K101" i="4"/>
  <c r="L101" i="4"/>
  <c r="O101" i="4"/>
  <c r="P101" i="4"/>
  <c r="E101" i="4"/>
  <c r="D66" i="23"/>
  <c r="B1865" i="23"/>
  <c r="C1865" i="23"/>
  <c r="D1865" i="23"/>
  <c r="E1865" i="23"/>
  <c r="A1865" i="23"/>
  <c r="M22" i="6"/>
  <c r="F58" i="6"/>
  <c r="E75" i="23"/>
  <c r="G58" i="6"/>
  <c r="H58" i="6"/>
  <c r="I58" i="6"/>
  <c r="J58" i="6"/>
  <c r="K58" i="6"/>
  <c r="L58" i="6"/>
  <c r="O58" i="6"/>
  <c r="P58" i="6"/>
  <c r="E58" i="6"/>
  <c r="B1571" i="23"/>
  <c r="C1571" i="23"/>
  <c r="D1571" i="23"/>
  <c r="E1571" i="23"/>
  <c r="A1571" i="23"/>
  <c r="B909" i="23"/>
  <c r="C909" i="23"/>
  <c r="D909" i="23"/>
  <c r="E909" i="23"/>
  <c r="A909" i="23"/>
  <c r="B305" i="23"/>
  <c r="C305" i="23"/>
  <c r="D305" i="23"/>
  <c r="E305" i="23"/>
  <c r="A305" i="23"/>
  <c r="B1679" i="23"/>
  <c r="C1679" i="23"/>
  <c r="D1679" i="23"/>
  <c r="E1679" i="23"/>
  <c r="A1679" i="23"/>
  <c r="A1370" i="23"/>
  <c r="B1370" i="23"/>
  <c r="C1370" i="23"/>
  <c r="D1370" i="23"/>
  <c r="E1370" i="23"/>
  <c r="A704" i="23"/>
  <c r="B704" i="23"/>
  <c r="C704" i="23"/>
  <c r="D704" i="23"/>
  <c r="E704" i="23"/>
  <c r="B482" i="23"/>
  <c r="B483" i="23"/>
  <c r="B484" i="23"/>
  <c r="B485" i="23"/>
  <c r="B486" i="23"/>
  <c r="B487" i="23"/>
  <c r="B488" i="23"/>
  <c r="B489" i="23"/>
  <c r="B490" i="23"/>
  <c r="B491" i="23"/>
  <c r="B492" i="23"/>
  <c r="B493" i="23"/>
  <c r="B494" i="23"/>
  <c r="B495" i="23"/>
  <c r="B496" i="23"/>
  <c r="B497" i="23"/>
  <c r="B498" i="23"/>
  <c r="B499" i="23"/>
  <c r="B500" i="23"/>
  <c r="B501" i="23"/>
  <c r="B502" i="23"/>
  <c r="B503" i="23"/>
  <c r="B504" i="23"/>
  <c r="B505" i="23"/>
  <c r="B506" i="23"/>
  <c r="B507" i="23"/>
  <c r="B508" i="23"/>
  <c r="B509" i="23"/>
  <c r="B510" i="23"/>
  <c r="B511" i="23"/>
  <c r="B512" i="23"/>
  <c r="B513" i="23"/>
  <c r="B514" i="23"/>
  <c r="B515" i="23"/>
  <c r="B516" i="23"/>
  <c r="B517" i="23"/>
  <c r="B518" i="23"/>
  <c r="B519" i="23"/>
  <c r="B520" i="23"/>
  <c r="B521" i="23"/>
  <c r="B522" i="23"/>
  <c r="B523" i="23"/>
  <c r="B524" i="23"/>
  <c r="B525" i="23"/>
  <c r="A442" i="23"/>
  <c r="B442" i="23"/>
  <c r="C442" i="23"/>
  <c r="A1800" i="23"/>
  <c r="B1800" i="23"/>
  <c r="C1800" i="23"/>
  <c r="D1800" i="23"/>
  <c r="E1800" i="23"/>
  <c r="A1836" i="23"/>
  <c r="B1836" i="23"/>
  <c r="C1836" i="23"/>
  <c r="D1836" i="23"/>
  <c r="E1836" i="23"/>
  <c r="A1543" i="23"/>
  <c r="B1543" i="23"/>
  <c r="C1543" i="23"/>
  <c r="D1543" i="23"/>
  <c r="E1543" i="23"/>
  <c r="A822" i="23"/>
  <c r="B822" i="23"/>
  <c r="C822" i="23"/>
  <c r="D822" i="23"/>
  <c r="E822" i="23"/>
  <c r="A1772" i="23"/>
  <c r="B1772" i="23"/>
  <c r="C1772" i="23"/>
  <c r="D1772" i="23"/>
  <c r="E1772" i="23"/>
  <c r="A1396" i="23"/>
  <c r="B1396" i="23"/>
  <c r="C1396" i="23"/>
  <c r="D1396" i="23"/>
  <c r="E1396" i="23"/>
  <c r="A146" i="23"/>
  <c r="B146" i="23"/>
  <c r="C146" i="23"/>
  <c r="A1723" i="23"/>
  <c r="B1723" i="23"/>
  <c r="C1723" i="23"/>
  <c r="D1723" i="23"/>
  <c r="E1723" i="23"/>
  <c r="A147" i="23"/>
  <c r="B147" i="23"/>
  <c r="C147" i="23"/>
  <c r="A1329" i="23"/>
  <c r="B1329" i="23"/>
  <c r="C1329" i="23"/>
  <c r="D1329" i="23"/>
  <c r="E1329" i="23"/>
  <c r="A1633" i="23"/>
  <c r="B1633" i="23"/>
  <c r="C1633" i="23"/>
  <c r="D1633" i="23"/>
  <c r="E1633" i="23"/>
  <c r="A775" i="23"/>
  <c r="B775" i="23"/>
  <c r="C775" i="23"/>
  <c r="D775" i="23"/>
  <c r="E775" i="23"/>
  <c r="A1133" i="23"/>
  <c r="B1133" i="23"/>
  <c r="C1133" i="23"/>
  <c r="D1133" i="23"/>
  <c r="E1133" i="23"/>
  <c r="A1068" i="23"/>
  <c r="B1068" i="23"/>
  <c r="C1068" i="23"/>
  <c r="D1068" i="23"/>
  <c r="E1068" i="23"/>
  <c r="F1068" i="23"/>
  <c r="A1540" i="23"/>
  <c r="B1540" i="23"/>
  <c r="C1540" i="23"/>
  <c r="D1540" i="23"/>
  <c r="E1540" i="23"/>
  <c r="A1855" i="23"/>
  <c r="B1855" i="23"/>
  <c r="C1855" i="23"/>
  <c r="D1855" i="23"/>
  <c r="E1855" i="23"/>
  <c r="A449" i="23"/>
  <c r="B449" i="23"/>
  <c r="C449" i="23"/>
  <c r="D449" i="23"/>
  <c r="E449" i="23"/>
  <c r="A1134" i="23"/>
  <c r="B1134" i="23"/>
  <c r="C1134" i="23"/>
  <c r="D1134" i="23"/>
  <c r="E1134" i="23"/>
  <c r="A456" i="23"/>
  <c r="B456" i="23"/>
  <c r="C456" i="23"/>
  <c r="D456" i="23"/>
  <c r="E456" i="23"/>
  <c r="A1541" i="23"/>
  <c r="B1541" i="23"/>
  <c r="C1541" i="23"/>
  <c r="D1541" i="23"/>
  <c r="E1541" i="23"/>
  <c r="A31" i="23"/>
  <c r="B31" i="23"/>
  <c r="C31" i="23"/>
  <c r="D31" i="23"/>
  <c r="E31" i="23"/>
  <c r="A1058" i="23"/>
  <c r="B1058" i="23"/>
  <c r="C1058" i="23"/>
  <c r="D1058" i="23"/>
  <c r="E1058" i="23"/>
  <c r="F1058" i="23"/>
  <c r="A23" i="23"/>
  <c r="B23" i="23"/>
  <c r="C23" i="23"/>
  <c r="D23" i="23"/>
  <c r="E23" i="23"/>
  <c r="A143" i="23"/>
  <c r="B143" i="23"/>
  <c r="C143" i="23"/>
  <c r="A218" i="23"/>
  <c r="B218" i="23"/>
  <c r="C218" i="23"/>
  <c r="D218" i="23"/>
  <c r="E218" i="23"/>
  <c r="A1613" i="23"/>
  <c r="B1613" i="23"/>
  <c r="C1613" i="23"/>
  <c r="D1613" i="23"/>
  <c r="E1613" i="23"/>
  <c r="A144" i="23"/>
  <c r="B144" i="23"/>
  <c r="C144" i="23"/>
  <c r="A1356" i="23"/>
  <c r="B1356" i="23"/>
  <c r="C1356" i="23"/>
  <c r="D1356" i="23"/>
  <c r="E1356" i="23"/>
  <c r="A1445" i="23"/>
  <c r="B1445" i="23"/>
  <c r="C1445" i="23"/>
  <c r="D1445" i="23"/>
  <c r="E1445" i="23"/>
  <c r="A613" i="23"/>
  <c r="B613" i="23"/>
  <c r="C613" i="23"/>
  <c r="D613" i="23"/>
  <c r="E613" i="23"/>
  <c r="A658" i="23"/>
  <c r="B658" i="23"/>
  <c r="C658" i="23"/>
  <c r="D658" i="23"/>
  <c r="E658" i="23"/>
  <c r="A523" i="23"/>
  <c r="C523" i="23"/>
  <c r="D523" i="23"/>
  <c r="E523" i="23"/>
  <c r="A568" i="23"/>
  <c r="B568" i="23"/>
  <c r="C568" i="23"/>
  <c r="D568" i="23"/>
  <c r="E568" i="23"/>
  <c r="A293" i="23"/>
  <c r="B293" i="23"/>
  <c r="C293" i="23"/>
  <c r="D293" i="23"/>
  <c r="E293" i="23"/>
  <c r="A893" i="23"/>
  <c r="B893" i="23"/>
  <c r="C893" i="23"/>
  <c r="D893" i="23"/>
  <c r="E893" i="23"/>
  <c r="A367" i="23"/>
  <c r="B367" i="23"/>
  <c r="C367" i="23"/>
  <c r="D367" i="23"/>
  <c r="E367" i="23"/>
  <c r="A1202" i="23"/>
  <c r="B1202" i="23"/>
  <c r="C1202" i="23"/>
  <c r="D1202" i="23"/>
  <c r="E1202" i="23"/>
  <c r="A1262" i="23"/>
  <c r="B1262" i="23"/>
  <c r="C1262" i="23"/>
  <c r="D1262" i="23"/>
  <c r="E1262" i="23"/>
  <c r="A428" i="23"/>
  <c r="B428" i="23"/>
  <c r="C428" i="23"/>
  <c r="D428" i="23"/>
  <c r="E428" i="23"/>
  <c r="A1847" i="23"/>
  <c r="B1847" i="23"/>
  <c r="C1847" i="23"/>
  <c r="D1847" i="23"/>
  <c r="E1847" i="23"/>
  <c r="A963" i="23"/>
  <c r="B963" i="23"/>
  <c r="C963" i="23"/>
  <c r="D963" i="23"/>
  <c r="E963" i="23"/>
  <c r="A1650" i="23"/>
  <c r="B1650" i="23"/>
  <c r="C1650" i="23"/>
  <c r="D1650" i="23"/>
  <c r="E1650" i="23"/>
  <c r="A614" i="23"/>
  <c r="B614" i="23"/>
  <c r="C614" i="23"/>
  <c r="D614" i="23"/>
  <c r="E614" i="23"/>
  <c r="A659" i="23"/>
  <c r="B659" i="23"/>
  <c r="C659" i="23"/>
  <c r="D659" i="23"/>
  <c r="E659" i="23"/>
  <c r="A524" i="23"/>
  <c r="C524" i="23"/>
  <c r="D524" i="23"/>
  <c r="E524" i="23"/>
  <c r="A569" i="23"/>
  <c r="B569" i="23"/>
  <c r="C569" i="23"/>
  <c r="D569" i="23"/>
  <c r="E569" i="23"/>
  <c r="A294" i="23"/>
  <c r="B294" i="23"/>
  <c r="C294" i="23"/>
  <c r="D294" i="23"/>
  <c r="E294" i="23"/>
  <c r="A1203" i="23"/>
  <c r="B1203" i="23"/>
  <c r="C1203" i="23"/>
  <c r="D1203" i="23"/>
  <c r="E1203" i="23"/>
  <c r="A1263" i="23"/>
  <c r="B1263" i="23"/>
  <c r="C1263" i="23"/>
  <c r="D1263" i="23"/>
  <c r="E1263" i="23"/>
  <c r="A429" i="23"/>
  <c r="B429" i="23"/>
  <c r="C429" i="23"/>
  <c r="D429" i="23"/>
  <c r="E429" i="23"/>
  <c r="A894" i="23"/>
  <c r="B894" i="23"/>
  <c r="C894" i="23"/>
  <c r="D894" i="23"/>
  <c r="E894" i="23"/>
  <c r="A368" i="23"/>
  <c r="B368" i="23"/>
  <c r="C368" i="23"/>
  <c r="D368" i="23"/>
  <c r="E368" i="23"/>
  <c r="A170" i="23"/>
  <c r="B170" i="23"/>
  <c r="C170" i="23"/>
  <c r="D170" i="23"/>
  <c r="E170" i="23"/>
  <c r="A1590" i="23"/>
  <c r="B1590" i="23"/>
  <c r="C1590" i="23"/>
  <c r="D1590" i="23"/>
  <c r="E1590" i="23"/>
  <c r="A1059" i="23"/>
  <c r="B1059" i="23"/>
  <c r="C1059" i="23"/>
  <c r="D1059" i="23"/>
  <c r="E1059" i="23"/>
  <c r="F1059" i="23"/>
  <c r="A766" i="23"/>
  <c r="B766" i="23"/>
  <c r="C766" i="23"/>
  <c r="D766" i="23"/>
  <c r="E766" i="23"/>
  <c r="A171" i="23"/>
  <c r="B171" i="23"/>
  <c r="C171" i="23"/>
  <c r="D171" i="23"/>
  <c r="E171" i="23"/>
  <c r="A1415" i="23"/>
  <c r="B1415" i="23"/>
  <c r="C1415" i="23"/>
  <c r="D1415" i="23"/>
  <c r="E1415" i="23"/>
  <c r="A1425" i="23"/>
  <c r="B1425" i="23"/>
  <c r="C1425" i="23"/>
  <c r="D1425" i="23"/>
  <c r="E1425" i="23"/>
  <c r="A155" i="23"/>
  <c r="B155" i="23"/>
  <c r="C155" i="23"/>
  <c r="D155" i="23"/>
  <c r="E155" i="23"/>
  <c r="A786" i="23"/>
  <c r="B786" i="23"/>
  <c r="C786" i="23"/>
  <c r="D786" i="23"/>
  <c r="E786" i="23"/>
  <c r="A1896" i="23"/>
  <c r="B1896" i="23"/>
  <c r="C1896" i="23"/>
  <c r="D1896" i="23"/>
  <c r="E1896" i="23"/>
  <c r="A479" i="23"/>
  <c r="B479" i="23"/>
  <c r="C479" i="23"/>
  <c r="D479" i="23"/>
  <c r="E479" i="23"/>
  <c r="A249" i="23"/>
  <c r="B249" i="23"/>
  <c r="C249" i="23"/>
  <c r="D249" i="23"/>
  <c r="E249" i="23"/>
  <c r="A895" i="23"/>
  <c r="B895" i="23"/>
  <c r="C895" i="23"/>
  <c r="D895" i="23"/>
  <c r="E895" i="23"/>
  <c r="A369" i="23"/>
  <c r="B369" i="23"/>
  <c r="C369" i="23"/>
  <c r="D369" i="23"/>
  <c r="E369" i="23"/>
  <c r="A1306" i="23"/>
  <c r="B1306" i="23"/>
  <c r="C1306" i="23"/>
  <c r="D1306" i="23"/>
  <c r="E1306" i="23"/>
  <c r="A1060" i="23"/>
  <c r="B1060" i="23"/>
  <c r="C1060" i="23"/>
  <c r="D1060" i="23"/>
  <c r="E1060" i="23"/>
  <c r="F1060" i="23"/>
  <c r="A1699" i="23"/>
  <c r="B1699" i="23"/>
  <c r="C1699" i="23"/>
  <c r="D1699" i="23"/>
  <c r="E1699" i="23"/>
  <c r="A181" i="23"/>
  <c r="B181" i="23"/>
  <c r="C181" i="23"/>
  <c r="D181" i="23"/>
  <c r="E181" i="23"/>
  <c r="A713" i="23"/>
  <c r="B713" i="23"/>
  <c r="C713" i="23"/>
  <c r="D713" i="23"/>
  <c r="E713" i="23"/>
  <c r="A1856" i="23"/>
  <c r="B1856" i="23"/>
  <c r="C1856" i="23"/>
  <c r="D1856" i="23"/>
  <c r="E1856" i="23"/>
  <c r="A1542" i="23"/>
  <c r="B1542" i="23"/>
  <c r="C1542" i="23"/>
  <c r="D1542" i="23"/>
  <c r="E1542" i="23"/>
  <c r="A1792" i="23"/>
  <c r="B1792" i="23"/>
  <c r="C1792" i="23"/>
  <c r="D1792" i="23"/>
  <c r="E1792" i="23"/>
  <c r="A145" i="23"/>
  <c r="B145" i="23"/>
  <c r="C145" i="23"/>
  <c r="A1743" i="23"/>
  <c r="B1743" i="23"/>
  <c r="C1743" i="23"/>
  <c r="D1743" i="23"/>
  <c r="E1743" i="23"/>
  <c r="A220" i="23"/>
  <c r="B220" i="23"/>
  <c r="C220" i="23"/>
  <c r="D220" i="23"/>
  <c r="E220" i="23"/>
  <c r="A1423" i="23"/>
  <c r="B1423" i="23"/>
  <c r="C1423" i="23"/>
  <c r="D1423" i="23"/>
  <c r="E1423" i="23"/>
  <c r="A615" i="23"/>
  <c r="B615" i="23"/>
  <c r="C615" i="23"/>
  <c r="D615" i="23"/>
  <c r="E615" i="23"/>
  <c r="A660" i="23"/>
  <c r="B660" i="23"/>
  <c r="C660" i="23"/>
  <c r="D660" i="23"/>
  <c r="E660" i="23"/>
  <c r="A525" i="23"/>
  <c r="C525" i="23"/>
  <c r="D525" i="23"/>
  <c r="E525" i="23"/>
  <c r="A570" i="23"/>
  <c r="B570" i="23"/>
  <c r="C570" i="23"/>
  <c r="D570" i="23"/>
  <c r="E570" i="23"/>
  <c r="A295" i="23"/>
  <c r="B295" i="23"/>
  <c r="C295" i="23"/>
  <c r="D295" i="23"/>
  <c r="E295" i="23"/>
  <c r="A1135" i="23"/>
  <c r="B1135" i="23"/>
  <c r="C1135" i="23"/>
  <c r="D1135" i="23"/>
  <c r="E1135" i="23"/>
  <c r="A1061" i="23"/>
  <c r="B1061" i="23"/>
  <c r="C1061" i="23"/>
  <c r="D1061" i="23"/>
  <c r="E1061" i="23"/>
  <c r="F1061" i="23"/>
  <c r="A896" i="23"/>
  <c r="B896" i="23"/>
  <c r="C896" i="23"/>
  <c r="D896" i="23"/>
  <c r="E896" i="23"/>
  <c r="A370" i="23"/>
  <c r="B370" i="23"/>
  <c r="C370" i="23"/>
  <c r="D370" i="23"/>
  <c r="E370" i="23"/>
  <c r="A1204" i="23"/>
  <c r="B1204" i="23"/>
  <c r="C1204" i="23"/>
  <c r="D1204" i="23"/>
  <c r="E1204" i="23"/>
  <c r="A1264" i="23"/>
  <c r="B1264" i="23"/>
  <c r="C1264" i="23"/>
  <c r="D1264" i="23"/>
  <c r="E1264" i="23"/>
  <c r="A430" i="23"/>
  <c r="B430" i="23"/>
  <c r="C430" i="23"/>
  <c r="D430" i="23"/>
  <c r="E430" i="23"/>
  <c r="A480" i="23"/>
  <c r="B480" i="23"/>
  <c r="C480" i="23"/>
  <c r="D480" i="23"/>
  <c r="E480" i="23"/>
  <c r="A250" i="23"/>
  <c r="B250" i="23"/>
  <c r="C250" i="23"/>
  <c r="D250" i="23"/>
  <c r="E250" i="23"/>
  <c r="A1897" i="23"/>
  <c r="B1897" i="23"/>
  <c r="C1897" i="23"/>
  <c r="D1897" i="23"/>
  <c r="E1897" i="23"/>
  <c r="A1136" i="23"/>
  <c r="B1136" i="23"/>
  <c r="C1136" i="23"/>
  <c r="D1136" i="23"/>
  <c r="E1136" i="23"/>
  <c r="A1062" i="23"/>
  <c r="B1062" i="23"/>
  <c r="C1062" i="23"/>
  <c r="D1062" i="23"/>
  <c r="E1062" i="23"/>
  <c r="F1062" i="23"/>
  <c r="I51" i="24"/>
  <c r="A1307" i="23"/>
  <c r="B1307" i="23"/>
  <c r="C1307" i="23"/>
  <c r="D1307" i="23"/>
  <c r="E1307" i="23"/>
  <c r="A43" i="23"/>
  <c r="B43" i="23"/>
  <c r="C43" i="23"/>
  <c r="D43" i="23"/>
  <c r="E43" i="23"/>
  <c r="B669" i="23"/>
  <c r="C669" i="23"/>
  <c r="D669" i="23"/>
  <c r="E669" i="23"/>
  <c r="A669" i="23"/>
  <c r="A774" i="23"/>
  <c r="B774" i="23"/>
  <c r="C774" i="23"/>
  <c r="D774" i="23"/>
  <c r="E774" i="23"/>
  <c r="A1053" i="23"/>
  <c r="B1053" i="23"/>
  <c r="C1053" i="23"/>
  <c r="D1053" i="23"/>
  <c r="E1053" i="23"/>
  <c r="F1053" i="23"/>
  <c r="A1129" i="23"/>
  <c r="B1129" i="23"/>
  <c r="C1129" i="23"/>
  <c r="D1129" i="23"/>
  <c r="E1129" i="23"/>
  <c r="A1447" i="23"/>
  <c r="B1447" i="23"/>
  <c r="C1447" i="23"/>
  <c r="D1447" i="23"/>
  <c r="E1447" i="23"/>
  <c r="A741" i="23"/>
  <c r="B741" i="23"/>
  <c r="C741" i="23"/>
  <c r="D741" i="23"/>
  <c r="E741" i="23"/>
  <c r="A1130" i="23"/>
  <c r="B1130" i="23"/>
  <c r="C1130" i="23"/>
  <c r="D1130" i="23"/>
  <c r="E1130" i="23"/>
  <c r="A1336" i="23"/>
  <c r="B1336" i="23"/>
  <c r="C1336" i="23"/>
  <c r="D1336" i="23"/>
  <c r="E1336" i="23"/>
  <c r="A1536" i="23"/>
  <c r="B1536" i="23"/>
  <c r="C1536" i="23"/>
  <c r="D1536" i="23"/>
  <c r="E1536" i="23"/>
  <c r="A183" i="23"/>
  <c r="B183" i="23"/>
  <c r="C183" i="23"/>
  <c r="D183" i="23"/>
  <c r="E183" i="23"/>
  <c r="A1676" i="23"/>
  <c r="B1676" i="23"/>
  <c r="C1676" i="23"/>
  <c r="D1676" i="23"/>
  <c r="E1676" i="23"/>
  <c r="A22" i="23"/>
  <c r="B22" i="23"/>
  <c r="C22" i="23"/>
  <c r="D22" i="23"/>
  <c r="E22" i="23"/>
  <c r="A217" i="23"/>
  <c r="B217" i="23"/>
  <c r="C217" i="23"/>
  <c r="D217" i="23"/>
  <c r="E217" i="23"/>
  <c r="A138" i="23"/>
  <c r="B138" i="23"/>
  <c r="C138" i="23"/>
  <c r="A1612" i="23"/>
  <c r="B1612" i="23"/>
  <c r="C1612" i="23"/>
  <c r="D1612" i="23"/>
  <c r="E1612" i="23"/>
  <c r="A139" i="23"/>
  <c r="B139" i="23"/>
  <c r="C139" i="23"/>
  <c r="A1355" i="23"/>
  <c r="B1355" i="23"/>
  <c r="C1355" i="23"/>
  <c r="D1355" i="23"/>
  <c r="E1355" i="23"/>
  <c r="A1438" i="23"/>
  <c r="B1438" i="23"/>
  <c r="C1438" i="23"/>
  <c r="D1438" i="23"/>
  <c r="E1438" i="23"/>
  <c r="A1565" i="23"/>
  <c r="B1565" i="23"/>
  <c r="C1565" i="23"/>
  <c r="D1565" i="23"/>
  <c r="E1565" i="23"/>
  <c r="A1554" i="23"/>
  <c r="B1554" i="23"/>
  <c r="C1554" i="23"/>
  <c r="D1554" i="23"/>
  <c r="E1554" i="23"/>
  <c r="A441" i="23"/>
  <c r="B441" i="23"/>
  <c r="C441" i="23"/>
  <c r="D441" i="23"/>
  <c r="E441" i="23"/>
  <c r="A1360" i="23"/>
  <c r="B1360" i="23"/>
  <c r="C1360" i="23"/>
  <c r="D1360" i="23"/>
  <c r="E1360" i="23"/>
  <c r="A961" i="23"/>
  <c r="B961" i="23"/>
  <c r="C961" i="23"/>
  <c r="D961" i="23"/>
  <c r="E961" i="23"/>
  <c r="A1660" i="23"/>
  <c r="B1660" i="23"/>
  <c r="C1660" i="23"/>
  <c r="D1660" i="23"/>
  <c r="E1660" i="23"/>
  <c r="A890" i="23"/>
  <c r="B890" i="23"/>
  <c r="C890" i="23"/>
  <c r="D890" i="23"/>
  <c r="E890" i="23"/>
  <c r="A364" i="23"/>
  <c r="B364" i="23"/>
  <c r="C364" i="23"/>
  <c r="D364" i="23"/>
  <c r="E364" i="23"/>
  <c r="A1199" i="23"/>
  <c r="B1199" i="23"/>
  <c r="C1199" i="23"/>
  <c r="D1199" i="23"/>
  <c r="E1199" i="23"/>
  <c r="A1259" i="23"/>
  <c r="B1259" i="23"/>
  <c r="C1259" i="23"/>
  <c r="D1259" i="23"/>
  <c r="E1259" i="23"/>
  <c r="A425" i="23"/>
  <c r="B425" i="23"/>
  <c r="C425" i="23"/>
  <c r="D425" i="23"/>
  <c r="E425" i="23"/>
  <c r="A1054" i="23"/>
  <c r="B1054" i="23"/>
  <c r="C1054" i="23"/>
  <c r="D1054" i="23"/>
  <c r="E1054" i="23"/>
  <c r="F1054" i="23"/>
  <c r="A1305" i="23"/>
  <c r="B1305" i="23"/>
  <c r="C1305" i="23"/>
  <c r="D1305" i="23"/>
  <c r="E1305" i="23"/>
  <c r="A1873" i="23"/>
  <c r="B1873" i="23"/>
  <c r="C1873" i="23"/>
  <c r="D1873" i="23"/>
  <c r="E1873" i="23"/>
  <c r="A733" i="23"/>
  <c r="B733" i="23"/>
  <c r="C733" i="23"/>
  <c r="D733" i="23"/>
  <c r="E733" i="23"/>
  <c r="A1595" i="23"/>
  <c r="B1595" i="23"/>
  <c r="C1595" i="23"/>
  <c r="D1595" i="23"/>
  <c r="E1595" i="23"/>
  <c r="A1636" i="23"/>
  <c r="B1636" i="23"/>
  <c r="C1636" i="23"/>
  <c r="D1636" i="23"/>
  <c r="E1636" i="23"/>
  <c r="A814" i="23"/>
  <c r="B814" i="23"/>
  <c r="C814" i="23"/>
  <c r="D814" i="23"/>
  <c r="E814" i="23"/>
  <c r="A1771" i="23"/>
  <c r="B1771" i="23"/>
  <c r="C1771" i="23"/>
  <c r="D1771" i="23"/>
  <c r="E1771" i="23"/>
  <c r="A478" i="23"/>
  <c r="B478" i="23"/>
  <c r="C478" i="23"/>
  <c r="D478" i="23"/>
  <c r="E478" i="23"/>
  <c r="A248" i="23"/>
  <c r="B248" i="23"/>
  <c r="C248" i="23"/>
  <c r="D248" i="23"/>
  <c r="E248" i="23"/>
  <c r="A611" i="23"/>
  <c r="B611" i="23"/>
  <c r="C611" i="23"/>
  <c r="D611" i="23"/>
  <c r="E611" i="23"/>
  <c r="A656" i="23"/>
  <c r="B656" i="23"/>
  <c r="C656" i="23"/>
  <c r="D656" i="23"/>
  <c r="E656" i="23"/>
  <c r="A521" i="23"/>
  <c r="C521" i="23"/>
  <c r="D521" i="23"/>
  <c r="E521" i="23"/>
  <c r="A566" i="23"/>
  <c r="B566" i="23"/>
  <c r="C566" i="23"/>
  <c r="D566" i="23"/>
  <c r="E566" i="23"/>
  <c r="A291" i="23"/>
  <c r="B291" i="23"/>
  <c r="C291" i="23"/>
  <c r="D291" i="23"/>
  <c r="E291" i="23"/>
  <c r="A891" i="23"/>
  <c r="B891" i="23"/>
  <c r="C891" i="23"/>
  <c r="D891" i="23"/>
  <c r="E891" i="23"/>
  <c r="A365" i="23"/>
  <c r="B365" i="23"/>
  <c r="C365" i="23"/>
  <c r="D365" i="23"/>
  <c r="E365" i="23"/>
  <c r="A1200" i="23"/>
  <c r="B1200" i="23"/>
  <c r="C1200" i="23"/>
  <c r="D1200" i="23"/>
  <c r="E1200" i="23"/>
  <c r="A1260" i="23"/>
  <c r="B1260" i="23"/>
  <c r="C1260" i="23"/>
  <c r="D1260" i="23"/>
  <c r="E1260" i="23"/>
  <c r="A426" i="23"/>
  <c r="B426" i="23"/>
  <c r="C426" i="23"/>
  <c r="D426" i="23"/>
  <c r="E426" i="23"/>
  <c r="A1131" i="23"/>
  <c r="B1131" i="23"/>
  <c r="C1131" i="23"/>
  <c r="D1131" i="23"/>
  <c r="E1131" i="23"/>
  <c r="A1894" i="23"/>
  <c r="B1894" i="23"/>
  <c r="C1894" i="23"/>
  <c r="D1894" i="23"/>
  <c r="E1894" i="23"/>
  <c r="A1308" i="23"/>
  <c r="B1308" i="23"/>
  <c r="C1308" i="23"/>
  <c r="D1308" i="23"/>
  <c r="E1308" i="23"/>
  <c r="A1055" i="23"/>
  <c r="B1055" i="23"/>
  <c r="C1055" i="23"/>
  <c r="D1055" i="23"/>
  <c r="E1055" i="23"/>
  <c r="F1055" i="23"/>
  <c r="A717" i="23"/>
  <c r="B717" i="23"/>
  <c r="C717" i="23"/>
  <c r="D717" i="23"/>
  <c r="E717" i="23"/>
  <c r="A187" i="23"/>
  <c r="B187" i="23"/>
  <c r="C187" i="23"/>
  <c r="D187" i="23"/>
  <c r="E187" i="23"/>
  <c r="A1537" i="23"/>
  <c r="B1537" i="23"/>
  <c r="C1537" i="23"/>
  <c r="D1537" i="23"/>
  <c r="E1537" i="23"/>
  <c r="A1791" i="23"/>
  <c r="B1791" i="23"/>
  <c r="C1791" i="23"/>
  <c r="D1791" i="23"/>
  <c r="E1791" i="23"/>
  <c r="A140" i="23"/>
  <c r="B140" i="23"/>
  <c r="C140" i="23"/>
  <c r="A1742" i="23"/>
  <c r="B1742" i="23"/>
  <c r="C1742" i="23"/>
  <c r="D1742" i="23"/>
  <c r="E1742" i="23"/>
  <c r="A1645" i="23"/>
  <c r="B1645" i="23"/>
  <c r="C1645" i="23"/>
  <c r="D1645" i="23"/>
  <c r="E1645" i="23"/>
  <c r="A892" i="23"/>
  <c r="B892" i="23"/>
  <c r="C892" i="23"/>
  <c r="D892" i="23"/>
  <c r="E892" i="23"/>
  <c r="A366" i="23"/>
  <c r="B366" i="23"/>
  <c r="C366" i="23"/>
  <c r="D366" i="23"/>
  <c r="E366" i="23"/>
  <c r="A1056" i="23"/>
  <c r="B1056" i="23"/>
  <c r="C1056" i="23"/>
  <c r="D1056" i="23"/>
  <c r="E1056" i="23"/>
  <c r="F1056" i="23"/>
  <c r="A1201" i="23"/>
  <c r="B1201" i="23"/>
  <c r="C1201" i="23"/>
  <c r="D1201" i="23"/>
  <c r="E1201" i="23"/>
  <c r="A1261" i="23"/>
  <c r="B1261" i="23"/>
  <c r="C1261" i="23"/>
  <c r="D1261" i="23"/>
  <c r="E1261" i="23"/>
  <c r="A427" i="23"/>
  <c r="B427" i="23"/>
  <c r="C427" i="23"/>
  <c r="D427" i="23"/>
  <c r="E427" i="23"/>
  <c r="A612" i="23"/>
  <c r="B612" i="23"/>
  <c r="C612" i="23"/>
  <c r="D612" i="23"/>
  <c r="E612" i="23"/>
  <c r="A657" i="23"/>
  <c r="B657" i="23"/>
  <c r="C657" i="23"/>
  <c r="D657" i="23"/>
  <c r="E657" i="23"/>
  <c r="A522" i="23"/>
  <c r="C522" i="23"/>
  <c r="D522" i="23"/>
  <c r="E522" i="23"/>
  <c r="A567" i="23"/>
  <c r="B567" i="23"/>
  <c r="C567" i="23"/>
  <c r="D567" i="23"/>
  <c r="E567" i="23"/>
  <c r="A292" i="23"/>
  <c r="B292" i="23"/>
  <c r="C292" i="23"/>
  <c r="D292" i="23"/>
  <c r="E292" i="23"/>
  <c r="A765" i="23"/>
  <c r="B765" i="23"/>
  <c r="C765" i="23"/>
  <c r="D765" i="23"/>
  <c r="E765" i="23"/>
  <c r="A730" i="23"/>
  <c r="G730" i="23"/>
  <c r="B730" i="23"/>
  <c r="H730" i="23"/>
  <c r="P17" i="24"/>
  <c r="C730" i="23"/>
  <c r="I730" i="23"/>
  <c r="Q17" i="24"/>
  <c r="D730" i="23"/>
  <c r="J730" i="23"/>
  <c r="R17" i="24"/>
  <c r="E730" i="23"/>
  <c r="K730" i="23"/>
  <c r="S17" i="24"/>
  <c r="A45" i="23"/>
  <c r="B45" i="23"/>
  <c r="C45" i="23"/>
  <c r="D45" i="23"/>
  <c r="E45" i="23"/>
  <c r="A962" i="23"/>
  <c r="B962" i="23"/>
  <c r="C962" i="23"/>
  <c r="D962" i="23"/>
  <c r="E962" i="23"/>
  <c r="A1895" i="23"/>
  <c r="B1895" i="23"/>
  <c r="C1895" i="23"/>
  <c r="D1895" i="23"/>
  <c r="E1895" i="23"/>
  <c r="A1538" i="23"/>
  <c r="B1538" i="23"/>
  <c r="C1538" i="23"/>
  <c r="D1538" i="23"/>
  <c r="E1538" i="23"/>
  <c r="A1271" i="23"/>
  <c r="B1271" i="23"/>
  <c r="C1271" i="23"/>
  <c r="D1271" i="23"/>
  <c r="E1271" i="23"/>
  <c r="A197" i="23"/>
  <c r="B197" i="23"/>
  <c r="C197" i="23"/>
  <c r="D197" i="23"/>
  <c r="E197" i="23"/>
  <c r="A1132" i="23"/>
  <c r="B1132" i="23"/>
  <c r="C1132" i="23"/>
  <c r="D1132" i="23"/>
  <c r="E1132" i="23"/>
  <c r="A1057" i="23"/>
  <c r="B1057" i="23"/>
  <c r="C1057" i="23"/>
  <c r="D1057" i="23"/>
  <c r="E1057" i="23"/>
  <c r="F1057" i="23"/>
  <c r="A1814" i="23"/>
  <c r="B1814" i="23"/>
  <c r="C1814" i="23"/>
  <c r="D1814" i="23"/>
  <c r="E1814" i="23"/>
  <c r="A1835" i="23"/>
  <c r="B1835" i="23"/>
  <c r="C1835" i="23"/>
  <c r="D1835" i="23"/>
  <c r="E1835" i="23"/>
  <c r="A1539" i="23"/>
  <c r="B1539" i="23"/>
  <c r="C1539" i="23"/>
  <c r="D1539" i="23"/>
  <c r="E1539" i="23"/>
  <c r="A1395" i="23"/>
  <c r="B1395" i="23"/>
  <c r="C1395" i="23"/>
  <c r="D1395" i="23"/>
  <c r="E1395" i="23"/>
  <c r="A141" i="23"/>
  <c r="B141" i="23"/>
  <c r="C141" i="23"/>
  <c r="A1722" i="23"/>
  <c r="B1722" i="23"/>
  <c r="C1722" i="23"/>
  <c r="D1722" i="23"/>
  <c r="E1722" i="23"/>
  <c r="A703" i="23"/>
  <c r="B703" i="23"/>
  <c r="C703" i="23"/>
  <c r="D703" i="23"/>
  <c r="E703" i="23"/>
  <c r="A142" i="23"/>
  <c r="B142" i="23"/>
  <c r="C142" i="23"/>
  <c r="A1328" i="23"/>
  <c r="B1328" i="23"/>
  <c r="C1328" i="23"/>
  <c r="D1328" i="23"/>
  <c r="E1328" i="23"/>
  <c r="A1632" i="23"/>
  <c r="B1632" i="23"/>
  <c r="C1632" i="23"/>
  <c r="D1632" i="23"/>
  <c r="E1632" i="23"/>
  <c r="B668" i="23"/>
  <c r="C668" i="23"/>
  <c r="D668" i="23"/>
  <c r="E668" i="23"/>
  <c r="A668" i="23"/>
  <c r="A1303" i="23"/>
  <c r="B1303" i="23"/>
  <c r="C1303" i="23"/>
  <c r="D1303" i="23"/>
  <c r="E1303" i="23"/>
  <c r="A1050" i="23"/>
  <c r="B1050" i="23"/>
  <c r="C1050" i="23"/>
  <c r="D1050" i="23"/>
  <c r="E1050" i="23"/>
  <c r="F1050" i="23"/>
  <c r="A1564" i="23"/>
  <c r="B1564" i="23"/>
  <c r="C1564" i="23"/>
  <c r="D1564" i="23"/>
  <c r="E1564" i="23"/>
  <c r="A1553" i="23"/>
  <c r="B1553" i="23"/>
  <c r="C1553" i="23"/>
  <c r="D1553" i="23"/>
  <c r="E1553" i="23"/>
  <c r="A440" i="23"/>
  <c r="B440" i="23"/>
  <c r="C440" i="23"/>
  <c r="D440" i="23"/>
  <c r="E440" i="23"/>
  <c r="A1698" i="23"/>
  <c r="B1698" i="23"/>
  <c r="C1698" i="23"/>
  <c r="D1698" i="23"/>
  <c r="E1698" i="23"/>
  <c r="A1304" i="23"/>
  <c r="B1304" i="23"/>
  <c r="C1304" i="23"/>
  <c r="D1304" i="23"/>
  <c r="E1304" i="23"/>
  <c r="A1051" i="23"/>
  <c r="B1051" i="23"/>
  <c r="C1051" i="23"/>
  <c r="D1051" i="23"/>
  <c r="E1051" i="23"/>
  <c r="F1051" i="23"/>
  <c r="A1198" i="23"/>
  <c r="B1198" i="23"/>
  <c r="C1198" i="23"/>
  <c r="D1198" i="23"/>
  <c r="E1198" i="23"/>
  <c r="A1258" i="23"/>
  <c r="B1258" i="23"/>
  <c r="C1258" i="23"/>
  <c r="D1258" i="23"/>
  <c r="E1258" i="23"/>
  <c r="A424" i="23"/>
  <c r="B424" i="23"/>
  <c r="C424" i="23"/>
  <c r="D424" i="23"/>
  <c r="E424" i="23"/>
  <c r="A889" i="23"/>
  <c r="B889" i="23"/>
  <c r="C889" i="23"/>
  <c r="D889" i="23"/>
  <c r="E889" i="23"/>
  <c r="A363" i="23"/>
  <c r="B363" i="23"/>
  <c r="C363" i="23"/>
  <c r="D363" i="23"/>
  <c r="E363" i="23"/>
  <c r="A721" i="23"/>
  <c r="B721" i="23"/>
  <c r="C721" i="23"/>
  <c r="D721" i="23"/>
  <c r="E721" i="23"/>
  <c r="A1534" i="23"/>
  <c r="B1534" i="23"/>
  <c r="C1534" i="23"/>
  <c r="D1534" i="23"/>
  <c r="E1534" i="23"/>
  <c r="A1790" i="23"/>
  <c r="B1790" i="23"/>
  <c r="C1790" i="23"/>
  <c r="D1790" i="23"/>
  <c r="E1790" i="23"/>
  <c r="A135" i="23"/>
  <c r="B135" i="23"/>
  <c r="C135" i="23"/>
  <c r="A1741" i="23"/>
  <c r="B1741" i="23"/>
  <c r="C1741" i="23"/>
  <c r="D1741" i="23"/>
  <c r="E1741" i="23"/>
  <c r="A221" i="23"/>
  <c r="B221" i="23"/>
  <c r="C221" i="23"/>
  <c r="D221" i="23"/>
  <c r="E221" i="23"/>
  <c r="A1594" i="23"/>
  <c r="B1594" i="23"/>
  <c r="C1594" i="23"/>
  <c r="D1594" i="23"/>
  <c r="E1594" i="23"/>
  <c r="A1685" i="23"/>
  <c r="B1685" i="23"/>
  <c r="C1685" i="23"/>
  <c r="D1685" i="23"/>
  <c r="E1685" i="23"/>
  <c r="A763" i="23"/>
  <c r="B763" i="23"/>
  <c r="C763" i="23"/>
  <c r="D763" i="23"/>
  <c r="E763" i="23"/>
  <c r="A1893" i="23"/>
  <c r="B1893" i="23"/>
  <c r="C1893" i="23"/>
  <c r="D1893" i="23"/>
  <c r="E1893" i="23"/>
  <c r="A1052" i="23"/>
  <c r="B1052" i="23"/>
  <c r="C1052" i="23"/>
  <c r="D1052" i="23"/>
  <c r="E1052" i="23"/>
  <c r="F1052" i="23"/>
  <c r="A1446" i="23"/>
  <c r="G1446" i="23"/>
  <c r="B1446" i="23"/>
  <c r="C1446" i="23"/>
  <c r="D1446" i="23"/>
  <c r="E1446" i="23"/>
  <c r="A1144" i="23"/>
  <c r="B1144" i="23"/>
  <c r="C1144" i="23"/>
  <c r="D1144" i="23"/>
  <c r="E1144" i="23"/>
  <c r="A684" i="23"/>
  <c r="B684" i="23"/>
  <c r="C684" i="23"/>
  <c r="D684" i="23"/>
  <c r="E684" i="23"/>
  <c r="A1860" i="23"/>
  <c r="B1860" i="23"/>
  <c r="C1860" i="23"/>
  <c r="D1860" i="23"/>
  <c r="E1860" i="23"/>
  <c r="A1535" i="23"/>
  <c r="B1535" i="23"/>
  <c r="C1535" i="23"/>
  <c r="D1535" i="23"/>
  <c r="E1535" i="23"/>
  <c r="A748" i="23"/>
  <c r="B748" i="23"/>
  <c r="C748" i="23"/>
  <c r="D748" i="23"/>
  <c r="E748" i="23"/>
  <c r="A729" i="23"/>
  <c r="B729" i="23"/>
  <c r="C729" i="23"/>
  <c r="D729" i="23"/>
  <c r="E729" i="23"/>
  <c r="A1394" i="23"/>
  <c r="B1394" i="23"/>
  <c r="C1394" i="23"/>
  <c r="D1394" i="23"/>
  <c r="E1394" i="23"/>
  <c r="A136" i="23"/>
  <c r="B136" i="23"/>
  <c r="C136" i="23"/>
  <c r="A1721" i="23"/>
  <c r="B1721" i="23"/>
  <c r="C1721" i="23"/>
  <c r="D1721" i="23"/>
  <c r="E1721" i="23"/>
  <c r="A702" i="23"/>
  <c r="B702" i="23"/>
  <c r="C702" i="23"/>
  <c r="D702" i="23"/>
  <c r="E702" i="23"/>
  <c r="A137" i="23"/>
  <c r="B137" i="23"/>
  <c r="C137" i="23"/>
  <c r="A1327" i="23"/>
  <c r="B1327" i="23"/>
  <c r="C1327" i="23"/>
  <c r="D1327" i="23"/>
  <c r="E1327" i="23"/>
  <c r="A1631" i="23"/>
  <c r="B1631" i="23"/>
  <c r="C1631" i="23"/>
  <c r="D1631" i="23"/>
  <c r="E1631" i="23"/>
  <c r="A900" i="23"/>
  <c r="B900" i="23"/>
  <c r="C900" i="23"/>
  <c r="D900" i="23"/>
  <c r="E900" i="23"/>
  <c r="A1048" i="23"/>
  <c r="B1048" i="23"/>
  <c r="C1048" i="23"/>
  <c r="D1048" i="23"/>
  <c r="E1048" i="23"/>
  <c r="F1048" i="23"/>
  <c r="A1806" i="23"/>
  <c r="B1806" i="23"/>
  <c r="C1806" i="23"/>
  <c r="D1806" i="23"/>
  <c r="E1806" i="23"/>
  <c r="A1127" i="23"/>
  <c r="B1127" i="23"/>
  <c r="C1127" i="23"/>
  <c r="D1127" i="23"/>
  <c r="E1127" i="23"/>
  <c r="A1834" i="23"/>
  <c r="B1834" i="23"/>
  <c r="C1834" i="23"/>
  <c r="D1834" i="23"/>
  <c r="E1834" i="23"/>
  <c r="A1533" i="23"/>
  <c r="B1533" i="23"/>
  <c r="C1533" i="23"/>
  <c r="D1533" i="23"/>
  <c r="E1533" i="23"/>
  <c r="A21" i="23"/>
  <c r="B21" i="23"/>
  <c r="C21" i="23"/>
  <c r="D21" i="23"/>
  <c r="E21" i="23"/>
  <c r="A133" i="23"/>
  <c r="B133" i="23"/>
  <c r="C133" i="23"/>
  <c r="A216" i="23"/>
  <c r="B216" i="23"/>
  <c r="C216" i="23"/>
  <c r="D216" i="23"/>
  <c r="E216" i="23"/>
  <c r="A1611" i="23"/>
  <c r="B1611" i="23"/>
  <c r="C1611" i="23"/>
  <c r="D1611" i="23"/>
  <c r="E1611" i="23"/>
  <c r="A134" i="23"/>
  <c r="B134" i="23"/>
  <c r="C134" i="23"/>
  <c r="A1354" i="23"/>
  <c r="B1354" i="23"/>
  <c r="C1354" i="23"/>
  <c r="D1354" i="23"/>
  <c r="E1354" i="23"/>
  <c r="A1442" i="23"/>
  <c r="B1442" i="23"/>
  <c r="C1442" i="23"/>
  <c r="D1442" i="23"/>
  <c r="E1442" i="23"/>
  <c r="A608" i="23"/>
  <c r="B608" i="23"/>
  <c r="C608" i="23"/>
  <c r="D608" i="23"/>
  <c r="E608" i="23"/>
  <c r="A653" i="23"/>
  <c r="B653" i="23"/>
  <c r="C653" i="23"/>
  <c r="D653" i="23"/>
  <c r="E653" i="23"/>
  <c r="A518" i="23"/>
  <c r="C518" i="23"/>
  <c r="D518" i="23"/>
  <c r="E518" i="23"/>
  <c r="A563" i="23"/>
  <c r="B563" i="23"/>
  <c r="C563" i="23"/>
  <c r="D563" i="23"/>
  <c r="E563" i="23"/>
  <c r="A288" i="23"/>
  <c r="B288" i="23"/>
  <c r="C288" i="23"/>
  <c r="D288" i="23"/>
  <c r="E288" i="23"/>
  <c r="F288" i="23"/>
  <c r="A886" i="23"/>
  <c r="B886" i="23"/>
  <c r="C886" i="23"/>
  <c r="D886" i="23"/>
  <c r="E886" i="23"/>
  <c r="A360" i="23"/>
  <c r="B360" i="23"/>
  <c r="C360" i="23"/>
  <c r="D360" i="23"/>
  <c r="E360" i="23"/>
  <c r="A960" i="23"/>
  <c r="B960" i="23"/>
  <c r="C960" i="23"/>
  <c r="D960" i="23"/>
  <c r="E960" i="23"/>
  <c r="A1406" i="23"/>
  <c r="B1406" i="23"/>
  <c r="C1406" i="23"/>
  <c r="D1406" i="23"/>
  <c r="E1406" i="23"/>
  <c r="A609" i="23"/>
  <c r="B609" i="23"/>
  <c r="C609" i="23"/>
  <c r="D609" i="23"/>
  <c r="E609" i="23"/>
  <c r="A654" i="23"/>
  <c r="B654" i="23"/>
  <c r="C654" i="23"/>
  <c r="D654" i="23"/>
  <c r="E654" i="23"/>
  <c r="A519" i="23"/>
  <c r="C519" i="23"/>
  <c r="D519" i="23"/>
  <c r="E519" i="23"/>
  <c r="A564" i="23"/>
  <c r="B564" i="23"/>
  <c r="C564" i="23"/>
  <c r="D564" i="23"/>
  <c r="E564" i="23"/>
  <c r="A289" i="23"/>
  <c r="B289" i="23"/>
  <c r="C289" i="23"/>
  <c r="D289" i="23"/>
  <c r="E289" i="23"/>
  <c r="F289" i="23"/>
  <c r="A1197" i="23"/>
  <c r="B1197" i="23"/>
  <c r="C1197" i="23"/>
  <c r="D1197" i="23"/>
  <c r="E1197" i="23"/>
  <c r="A1257" i="23"/>
  <c r="B1257" i="23"/>
  <c r="C1257" i="23"/>
  <c r="D1257" i="23"/>
  <c r="E1257" i="23"/>
  <c r="A423" i="23"/>
  <c r="B423" i="23"/>
  <c r="C423" i="23"/>
  <c r="D423" i="23"/>
  <c r="E423" i="23"/>
  <c r="A1364" i="23"/>
  <c r="B1364" i="23"/>
  <c r="C1364" i="23"/>
  <c r="D1364" i="23"/>
  <c r="E1364" i="23"/>
  <c r="A887" i="23"/>
  <c r="B887" i="23"/>
  <c r="C887" i="23"/>
  <c r="D887" i="23"/>
  <c r="E887" i="23"/>
  <c r="A361" i="23"/>
  <c r="B361" i="23"/>
  <c r="C361" i="23"/>
  <c r="D361" i="23"/>
  <c r="E361" i="23"/>
  <c r="A169" i="23"/>
  <c r="B169" i="23"/>
  <c r="C169" i="23"/>
  <c r="D169" i="23"/>
  <c r="E169" i="23"/>
  <c r="A1049" i="23"/>
  <c r="B1049" i="23"/>
  <c r="C1049" i="23"/>
  <c r="D1049" i="23"/>
  <c r="E1049" i="23"/>
  <c r="F1049" i="23"/>
  <c r="A767" i="23"/>
  <c r="B767" i="23"/>
  <c r="C767" i="23"/>
  <c r="D767" i="23"/>
  <c r="E767" i="23"/>
  <c r="A1589" i="23"/>
  <c r="B1589" i="23"/>
  <c r="C1589" i="23"/>
  <c r="D1589" i="23"/>
  <c r="E1589" i="23"/>
  <c r="A1309" i="23"/>
  <c r="B1309" i="23"/>
  <c r="C1309" i="23"/>
  <c r="D1309" i="23"/>
  <c r="E1309" i="23"/>
  <c r="A1596" i="23"/>
  <c r="B1596" i="23"/>
  <c r="C1596" i="23"/>
  <c r="D1596" i="23"/>
  <c r="E1596" i="23"/>
  <c r="A1635" i="23"/>
  <c r="B1635" i="23"/>
  <c r="C1635" i="23"/>
  <c r="D1635" i="23"/>
  <c r="E1635" i="23"/>
  <c r="A154" i="23"/>
  <c r="B154" i="23"/>
  <c r="C154" i="23"/>
  <c r="D154" i="23"/>
  <c r="E154" i="23"/>
  <c r="F154" i="23"/>
  <c r="A1128" i="23"/>
  <c r="B1128" i="23"/>
  <c r="C1128" i="23"/>
  <c r="D1128" i="23"/>
  <c r="E1128" i="23"/>
  <c r="A1770" i="23"/>
  <c r="B1770" i="23"/>
  <c r="C1770" i="23"/>
  <c r="D1770" i="23"/>
  <c r="E1770" i="23"/>
  <c r="A1302" i="23"/>
  <c r="B1302" i="23"/>
  <c r="C1302" i="23"/>
  <c r="D1302" i="23"/>
  <c r="E1302" i="23"/>
  <c r="A888" i="23"/>
  <c r="B888" i="23"/>
  <c r="C888" i="23"/>
  <c r="D888" i="23"/>
  <c r="E888" i="23"/>
  <c r="A362" i="23"/>
  <c r="B362" i="23"/>
  <c r="C362" i="23"/>
  <c r="D362" i="23"/>
  <c r="E362" i="23"/>
  <c r="A610" i="23"/>
  <c r="B610" i="23"/>
  <c r="C610" i="23"/>
  <c r="D610" i="23"/>
  <c r="E610" i="23"/>
  <c r="A655" i="23"/>
  <c r="B655" i="23"/>
  <c r="C655" i="23"/>
  <c r="D655" i="23"/>
  <c r="E655" i="23"/>
  <c r="A520" i="23"/>
  <c r="C520" i="23"/>
  <c r="D520" i="23"/>
  <c r="E520" i="23"/>
  <c r="A565" i="23"/>
  <c r="B565" i="23"/>
  <c r="C565" i="23"/>
  <c r="D565" i="23"/>
  <c r="E565" i="23"/>
  <c r="A290" i="23"/>
  <c r="B290" i="23"/>
  <c r="C290" i="23"/>
  <c r="D290" i="23"/>
  <c r="E290" i="23"/>
  <c r="B901" i="23"/>
  <c r="C901" i="23"/>
  <c r="D901" i="23"/>
  <c r="E901" i="23"/>
  <c r="A901" i="23"/>
  <c r="A784" i="23"/>
  <c r="B784" i="23"/>
  <c r="C784" i="23"/>
  <c r="D784" i="23"/>
  <c r="E784" i="23"/>
  <c r="A1044" i="23"/>
  <c r="B1044" i="23"/>
  <c r="C1044" i="23"/>
  <c r="D1044" i="23"/>
  <c r="E1044" i="23"/>
  <c r="F1044" i="23"/>
  <c r="A1123" i="23"/>
  <c r="B1123" i="23"/>
  <c r="C1123" i="23"/>
  <c r="D1123" i="23"/>
  <c r="E1123" i="23"/>
  <c r="A1528" i="23"/>
  <c r="B1528" i="23"/>
  <c r="C1528" i="23"/>
  <c r="D1528" i="23"/>
  <c r="E1528" i="23"/>
  <c r="A448" i="23"/>
  <c r="B448" i="23"/>
  <c r="C448" i="23"/>
  <c r="D448" i="23"/>
  <c r="E448" i="23"/>
  <c r="A1124" i="23"/>
  <c r="B1124" i="23"/>
  <c r="C1124" i="23"/>
  <c r="D1124" i="23"/>
  <c r="E1124" i="23"/>
  <c r="A455" i="23"/>
  <c r="B455" i="23"/>
  <c r="C455" i="23"/>
  <c r="D455" i="23"/>
  <c r="E455" i="23"/>
  <c r="A1529" i="23"/>
  <c r="B1529" i="23"/>
  <c r="C1529" i="23"/>
  <c r="D1529" i="23"/>
  <c r="E1529" i="23"/>
  <c r="A30" i="23"/>
  <c r="B30" i="23"/>
  <c r="C30" i="23"/>
  <c r="D30" i="23"/>
  <c r="E30" i="23"/>
  <c r="A1045" i="23"/>
  <c r="B1045" i="23"/>
  <c r="C1045" i="23"/>
  <c r="D1045" i="23"/>
  <c r="E1045" i="23"/>
  <c r="F1045" i="23"/>
  <c r="A20" i="23"/>
  <c r="B20" i="23"/>
  <c r="C20" i="23"/>
  <c r="D20" i="23"/>
  <c r="E20" i="23"/>
  <c r="A128" i="23"/>
  <c r="B128" i="23"/>
  <c r="C128" i="23"/>
  <c r="A215" i="23"/>
  <c r="B215" i="23"/>
  <c r="C215" i="23"/>
  <c r="D215" i="23"/>
  <c r="E215" i="23"/>
  <c r="A1140" i="23"/>
  <c r="B1140" i="23"/>
  <c r="C1140" i="23"/>
  <c r="D1140" i="23"/>
  <c r="E1140" i="23"/>
  <c r="A1125" i="23"/>
  <c r="B1125" i="23"/>
  <c r="C1125" i="23"/>
  <c r="D1125" i="23"/>
  <c r="E1125" i="23"/>
  <c r="A129" i="23"/>
  <c r="B129" i="23"/>
  <c r="C129" i="23"/>
  <c r="A1353" i="23"/>
  <c r="B1353" i="23"/>
  <c r="C1353" i="23"/>
  <c r="D1353" i="23"/>
  <c r="E1353" i="23"/>
  <c r="A1431" i="23"/>
  <c r="B1431" i="23"/>
  <c r="C1431" i="23"/>
  <c r="D1431" i="23"/>
  <c r="E1431" i="23"/>
  <c r="A475" i="23"/>
  <c r="B475" i="23"/>
  <c r="C475" i="23"/>
  <c r="D475" i="23"/>
  <c r="E475" i="23"/>
  <c r="A246" i="23"/>
  <c r="B246" i="23"/>
  <c r="C246" i="23"/>
  <c r="D246" i="23"/>
  <c r="E246" i="23"/>
  <c r="A958" i="23"/>
  <c r="B958" i="23"/>
  <c r="C958" i="23"/>
  <c r="D958" i="23"/>
  <c r="E958" i="23"/>
  <c r="A883" i="23"/>
  <c r="B883" i="23"/>
  <c r="C883" i="23"/>
  <c r="D883" i="23"/>
  <c r="E883" i="23"/>
  <c r="A357" i="23"/>
  <c r="B357" i="23"/>
  <c r="C357" i="23"/>
  <c r="D357" i="23"/>
  <c r="E357" i="23"/>
  <c r="A179" i="23"/>
  <c r="B179" i="23"/>
  <c r="C179" i="23"/>
  <c r="D179" i="23"/>
  <c r="E179" i="23"/>
  <c r="A1647" i="23"/>
  <c r="B1647" i="23"/>
  <c r="C1647" i="23"/>
  <c r="D1647" i="23"/>
  <c r="E1647" i="23"/>
  <c r="A168" i="23"/>
  <c r="B168" i="23"/>
  <c r="C168" i="23"/>
  <c r="D168" i="23"/>
  <c r="E168" i="23"/>
  <c r="F168" i="23"/>
  <c r="A180" i="23"/>
  <c r="B180" i="23"/>
  <c r="C180" i="23"/>
  <c r="D180" i="23"/>
  <c r="E180" i="23"/>
  <c r="A476" i="23"/>
  <c r="B476" i="23"/>
  <c r="C476" i="23"/>
  <c r="D476" i="23"/>
  <c r="E476" i="23"/>
  <c r="A229" i="23"/>
  <c r="G229" i="23"/>
  <c r="B229" i="23"/>
  <c r="C229" i="23"/>
  <c r="D229" i="23"/>
  <c r="E229" i="23"/>
  <c r="A606" i="23"/>
  <c r="B606" i="23"/>
  <c r="C606" i="23"/>
  <c r="D606" i="23"/>
  <c r="E606" i="23"/>
  <c r="A651" i="23"/>
  <c r="B651" i="23"/>
  <c r="C651" i="23"/>
  <c r="D651" i="23"/>
  <c r="E651" i="23"/>
  <c r="A516" i="23"/>
  <c r="C516" i="23"/>
  <c r="D516" i="23"/>
  <c r="E516" i="23"/>
  <c r="A561" i="23"/>
  <c r="B561" i="23"/>
  <c r="C561" i="23"/>
  <c r="D561" i="23"/>
  <c r="E561" i="23"/>
  <c r="A286" i="23"/>
  <c r="B286" i="23"/>
  <c r="C286" i="23"/>
  <c r="D286" i="23"/>
  <c r="E286" i="23"/>
  <c r="A1046" i="23"/>
  <c r="B1046" i="23"/>
  <c r="C1046" i="23"/>
  <c r="D1046" i="23"/>
  <c r="E1046" i="23"/>
  <c r="F1046" i="23"/>
  <c r="A884" i="23"/>
  <c r="B884" i="23"/>
  <c r="C884" i="23"/>
  <c r="D884" i="23"/>
  <c r="E884" i="23"/>
  <c r="A358" i="23"/>
  <c r="B358" i="23"/>
  <c r="C358" i="23"/>
  <c r="D358" i="23"/>
  <c r="E358" i="23"/>
  <c r="A1194" i="23"/>
  <c r="B1194" i="23"/>
  <c r="C1194" i="23"/>
  <c r="D1194" i="23"/>
  <c r="E1194" i="23"/>
  <c r="A1254" i="23"/>
  <c r="B1254" i="23"/>
  <c r="C1254" i="23"/>
  <c r="D1254" i="23"/>
  <c r="E1254" i="23"/>
  <c r="A420" i="23"/>
  <c r="B420" i="23"/>
  <c r="C420" i="23"/>
  <c r="D420" i="23"/>
  <c r="E420" i="23"/>
  <c r="A1580" i="23"/>
  <c r="B1580" i="23"/>
  <c r="C1580" i="23"/>
  <c r="D1580" i="23"/>
  <c r="E1580" i="23"/>
  <c r="A188" i="23"/>
  <c r="B188" i="23"/>
  <c r="C188" i="23"/>
  <c r="D188" i="23"/>
  <c r="E188" i="23"/>
  <c r="A1" i="23"/>
  <c r="B1" i="23"/>
  <c r="C1" i="23"/>
  <c r="D1" i="23"/>
  <c r="E1" i="23"/>
  <c r="A153" i="23"/>
  <c r="B153" i="23"/>
  <c r="C153" i="23"/>
  <c r="D153" i="23"/>
  <c r="E153" i="23"/>
  <c r="A885" i="23"/>
  <c r="B885" i="23"/>
  <c r="C885" i="23"/>
  <c r="D885" i="23"/>
  <c r="E885" i="23"/>
  <c r="A359" i="23"/>
  <c r="B359" i="23"/>
  <c r="C359" i="23"/>
  <c r="D359" i="23"/>
  <c r="E359" i="23"/>
  <c r="A1195" i="23"/>
  <c r="B1195" i="23"/>
  <c r="C1195" i="23"/>
  <c r="D1195" i="23"/>
  <c r="E1195" i="23"/>
  <c r="A1255" i="23"/>
  <c r="B1255" i="23"/>
  <c r="C1255" i="23"/>
  <c r="D1255" i="23"/>
  <c r="E1255" i="23"/>
  <c r="A421" i="23"/>
  <c r="B421" i="23"/>
  <c r="C421" i="23"/>
  <c r="D421" i="23"/>
  <c r="E421" i="23"/>
  <c r="A1270" i="23"/>
  <c r="B1270" i="23"/>
  <c r="C1270" i="23"/>
  <c r="D1270" i="23"/>
  <c r="E1270" i="23"/>
  <c r="A1047" i="23"/>
  <c r="B1047" i="23"/>
  <c r="C1047" i="23"/>
  <c r="D1047" i="23"/>
  <c r="E1047" i="23"/>
  <c r="F1047" i="23"/>
  <c r="A792" i="23"/>
  <c r="B792" i="23"/>
  <c r="C792" i="23"/>
  <c r="D792" i="23"/>
  <c r="E792" i="23"/>
  <c r="A1697" i="23"/>
  <c r="B1697" i="23"/>
  <c r="C1697" i="23"/>
  <c r="D1697" i="23"/>
  <c r="E1697" i="23"/>
  <c r="A773" i="23"/>
  <c r="B773" i="23"/>
  <c r="C773" i="23"/>
  <c r="D773" i="23"/>
  <c r="E773" i="23"/>
  <c r="A757" i="23"/>
  <c r="B757" i="23"/>
  <c r="C757" i="23"/>
  <c r="D757" i="23"/>
  <c r="E757" i="23"/>
  <c r="A785" i="23"/>
  <c r="B785" i="23"/>
  <c r="C785" i="23"/>
  <c r="D785" i="23"/>
  <c r="E785" i="23"/>
  <c r="A706" i="23"/>
  <c r="B706" i="23"/>
  <c r="C706" i="23"/>
  <c r="D706" i="23"/>
  <c r="E706" i="23"/>
  <c r="A227" i="23"/>
  <c r="B227" i="23"/>
  <c r="C227" i="23"/>
  <c r="D227" i="23"/>
  <c r="E227" i="23"/>
  <c r="A1530" i="23"/>
  <c r="B1530" i="23"/>
  <c r="C1530" i="23"/>
  <c r="D1530" i="23"/>
  <c r="E1530" i="23"/>
  <c r="A1789" i="23"/>
  <c r="B1789" i="23"/>
  <c r="C1789" i="23"/>
  <c r="D1789" i="23"/>
  <c r="E1789" i="23"/>
  <c r="A130" i="23"/>
  <c r="B130" i="23"/>
  <c r="C130" i="23"/>
  <c r="A1740" i="23"/>
  <c r="B1740" i="23"/>
  <c r="C1740" i="23"/>
  <c r="D1740" i="23"/>
  <c r="E1740" i="23"/>
  <c r="A40" i="23"/>
  <c r="B40" i="23"/>
  <c r="C40" i="23"/>
  <c r="D40" i="23"/>
  <c r="E40" i="23"/>
  <c r="A607" i="23"/>
  <c r="B607" i="23"/>
  <c r="C607" i="23"/>
  <c r="D607" i="23"/>
  <c r="E607" i="23"/>
  <c r="A652" i="23"/>
  <c r="B652" i="23"/>
  <c r="C652" i="23"/>
  <c r="D652" i="23"/>
  <c r="E652" i="23"/>
  <c r="A517" i="23"/>
  <c r="C517" i="23"/>
  <c r="D517" i="23"/>
  <c r="E517" i="23"/>
  <c r="A562" i="23"/>
  <c r="B562" i="23"/>
  <c r="C562" i="23"/>
  <c r="D562" i="23"/>
  <c r="E562" i="23"/>
  <c r="A287" i="23"/>
  <c r="B287" i="23"/>
  <c r="C287" i="23"/>
  <c r="D287" i="23"/>
  <c r="E287" i="23"/>
  <c r="F287" i="23"/>
  <c r="A1196" i="23"/>
  <c r="B1196" i="23"/>
  <c r="C1196" i="23"/>
  <c r="D1196" i="23"/>
  <c r="E1196" i="23"/>
  <c r="A1256" i="23"/>
  <c r="B1256" i="23"/>
  <c r="C1256" i="23"/>
  <c r="D1256" i="23"/>
  <c r="E1256" i="23"/>
  <c r="A422" i="23"/>
  <c r="B422" i="23"/>
  <c r="C422" i="23"/>
  <c r="D422" i="23"/>
  <c r="E422" i="23"/>
  <c r="A477" i="23"/>
  <c r="B477" i="23"/>
  <c r="C477" i="23"/>
  <c r="D477" i="23"/>
  <c r="E477" i="23"/>
  <c r="A247" i="23"/>
  <c r="B247" i="23"/>
  <c r="C247" i="23"/>
  <c r="D247" i="23"/>
  <c r="E247" i="23"/>
  <c r="A1366" i="23"/>
  <c r="B1366" i="23"/>
  <c r="C1366" i="23"/>
  <c r="D1366" i="23"/>
  <c r="E1366" i="23"/>
  <c r="A1301" i="23"/>
  <c r="B1301" i="23"/>
  <c r="C1301" i="23"/>
  <c r="D1301" i="23"/>
  <c r="E1301" i="23"/>
  <c r="A1126" i="23"/>
  <c r="B1126" i="23"/>
  <c r="C1126" i="23"/>
  <c r="D1126" i="23"/>
  <c r="E1126" i="23"/>
  <c r="A1892" i="23"/>
  <c r="B1892" i="23"/>
  <c r="C1892" i="23"/>
  <c r="D1892" i="23"/>
  <c r="E1892" i="23"/>
  <c r="A1531" i="23"/>
  <c r="B1531" i="23"/>
  <c r="C1531" i="23"/>
  <c r="D1531" i="23"/>
  <c r="E1531" i="23"/>
  <c r="A196" i="23"/>
  <c r="B196" i="23"/>
  <c r="C196" i="23"/>
  <c r="D196" i="23"/>
  <c r="E196" i="23"/>
  <c r="A959" i="23"/>
  <c r="B959" i="23"/>
  <c r="C959" i="23"/>
  <c r="D959" i="23"/>
  <c r="E959" i="23"/>
  <c r="A1846" i="23"/>
  <c r="B1846" i="23"/>
  <c r="C1846" i="23"/>
  <c r="D1846" i="23"/>
  <c r="E1846" i="23"/>
  <c r="A1799" i="23"/>
  <c r="B1799" i="23"/>
  <c r="C1799" i="23"/>
  <c r="D1799" i="23"/>
  <c r="E1799" i="23"/>
  <c r="A1833" i="23"/>
  <c r="B1833" i="23"/>
  <c r="C1833" i="23"/>
  <c r="D1833" i="23"/>
  <c r="E1833" i="23"/>
  <c r="A1532" i="23"/>
  <c r="B1532" i="23"/>
  <c r="C1532" i="23"/>
  <c r="D1532" i="23"/>
  <c r="E1532" i="23"/>
  <c r="A821" i="23"/>
  <c r="B821" i="23"/>
  <c r="C821" i="23"/>
  <c r="D821" i="23"/>
  <c r="E821" i="23"/>
  <c r="A1769" i="23"/>
  <c r="B1769" i="23"/>
  <c r="C1769" i="23"/>
  <c r="D1769" i="23"/>
  <c r="E1769" i="23"/>
  <c r="A1393" i="23"/>
  <c r="B1393" i="23"/>
  <c r="C1393" i="23"/>
  <c r="D1393" i="23"/>
  <c r="E1393" i="23"/>
  <c r="A131" i="23"/>
  <c r="B131" i="23"/>
  <c r="C131" i="23"/>
  <c r="A1720" i="23"/>
  <c r="B1720" i="23"/>
  <c r="C1720" i="23"/>
  <c r="D1720" i="23"/>
  <c r="E1720" i="23"/>
  <c r="A701" i="23"/>
  <c r="B701" i="23"/>
  <c r="C701" i="23"/>
  <c r="D701" i="23"/>
  <c r="E701" i="23"/>
  <c r="A132" i="23"/>
  <c r="B132" i="23"/>
  <c r="C132" i="23"/>
  <c r="A1326" i="23"/>
  <c r="B1326" i="23"/>
  <c r="C1326" i="23"/>
  <c r="D1326" i="23"/>
  <c r="E1326" i="23"/>
  <c r="A1630" i="23"/>
  <c r="B1630" i="23"/>
  <c r="C1630" i="23"/>
  <c r="D1630" i="23"/>
  <c r="E1630" i="23"/>
  <c r="E1653" i="23"/>
  <c r="B1653" i="23"/>
  <c r="C1653" i="23"/>
  <c r="D1653" i="23"/>
  <c r="A1653" i="23"/>
  <c r="A756" i="23"/>
  <c r="B756" i="23"/>
  <c r="C756" i="23"/>
  <c r="D756" i="23"/>
  <c r="E756" i="23"/>
  <c r="A1037" i="23"/>
  <c r="B1037" i="23"/>
  <c r="C1037" i="23"/>
  <c r="D1037" i="23"/>
  <c r="E1037" i="23"/>
  <c r="F1037" i="23"/>
  <c r="A1120" i="23"/>
  <c r="B1120" i="23"/>
  <c r="C1120" i="23"/>
  <c r="D1120" i="23"/>
  <c r="E1120" i="23"/>
  <c r="A1524" i="23"/>
  <c r="B1524" i="23"/>
  <c r="C1524" i="23"/>
  <c r="D1524" i="23"/>
  <c r="E1524" i="23"/>
  <c r="A742" i="23"/>
  <c r="B742" i="23"/>
  <c r="C742" i="23"/>
  <c r="D742" i="23"/>
  <c r="E742" i="23"/>
  <c r="A1121" i="23"/>
  <c r="B1121" i="23"/>
  <c r="C1121" i="23"/>
  <c r="D1121" i="23"/>
  <c r="E1121" i="23"/>
  <c r="A1337" i="23"/>
  <c r="B1337" i="23"/>
  <c r="C1337" i="23"/>
  <c r="D1337" i="23"/>
  <c r="E1337" i="23"/>
  <c r="A1525" i="23"/>
  <c r="B1525" i="23"/>
  <c r="C1525" i="23"/>
  <c r="D1525" i="23"/>
  <c r="E1525" i="23"/>
  <c r="A37" i="23"/>
  <c r="B37" i="23"/>
  <c r="C37" i="23"/>
  <c r="D37" i="23"/>
  <c r="E37" i="23"/>
  <c r="A1675" i="23"/>
  <c r="B1675" i="23"/>
  <c r="C1675" i="23"/>
  <c r="D1675" i="23"/>
  <c r="E1675" i="23"/>
  <c r="A1038" i="23"/>
  <c r="B1038" i="23"/>
  <c r="C1038" i="23"/>
  <c r="D1038" i="23"/>
  <c r="E1038" i="23"/>
  <c r="F1038" i="23"/>
  <c r="A19" i="23"/>
  <c r="B19" i="23"/>
  <c r="C19" i="23"/>
  <c r="D19" i="23"/>
  <c r="E19" i="23"/>
  <c r="A123" i="23"/>
  <c r="B123" i="23"/>
  <c r="C123" i="23"/>
  <c r="A214" i="23"/>
  <c r="B214" i="23"/>
  <c r="C214" i="23"/>
  <c r="D214" i="23"/>
  <c r="E214" i="23"/>
  <c r="A1610" i="23"/>
  <c r="B1610" i="23"/>
  <c r="C1610" i="23"/>
  <c r="D1610" i="23"/>
  <c r="E1610" i="23"/>
  <c r="A124" i="23"/>
  <c r="B124" i="23"/>
  <c r="C124" i="23"/>
  <c r="A1352" i="23"/>
  <c r="B1352" i="23"/>
  <c r="C1352" i="23"/>
  <c r="D1352" i="23"/>
  <c r="E1352" i="23"/>
  <c r="A1430" i="23"/>
  <c r="B1430" i="23"/>
  <c r="C1430" i="23"/>
  <c r="D1430" i="23"/>
  <c r="E1430" i="23"/>
  <c r="A603" i="23"/>
  <c r="B603" i="23"/>
  <c r="C603" i="23"/>
  <c r="D603" i="23"/>
  <c r="E603" i="23"/>
  <c r="A648" i="23"/>
  <c r="B648" i="23"/>
  <c r="C648" i="23"/>
  <c r="D648" i="23"/>
  <c r="E648" i="23"/>
  <c r="A513" i="23"/>
  <c r="C513" i="23"/>
  <c r="D513" i="23"/>
  <c r="E513" i="23"/>
  <c r="A558" i="23"/>
  <c r="B558" i="23"/>
  <c r="C558" i="23"/>
  <c r="D558" i="23"/>
  <c r="E558" i="23"/>
  <c r="A283" i="23"/>
  <c r="B283" i="23"/>
  <c r="C283" i="23"/>
  <c r="D283" i="23"/>
  <c r="E283" i="23"/>
  <c r="F283" i="23"/>
  <c r="A956" i="23"/>
  <c r="B956" i="23"/>
  <c r="C956" i="23"/>
  <c r="D956" i="23"/>
  <c r="E956" i="23"/>
  <c r="A880" i="23"/>
  <c r="B880" i="23"/>
  <c r="C880" i="23"/>
  <c r="D880" i="23"/>
  <c r="E880" i="23"/>
  <c r="A354" i="23"/>
  <c r="B354" i="23"/>
  <c r="C354" i="23"/>
  <c r="D354" i="23"/>
  <c r="E354" i="23"/>
  <c r="A1363" i="23"/>
  <c r="B1363" i="23"/>
  <c r="C1363" i="23"/>
  <c r="D1363" i="23"/>
  <c r="E1363" i="23"/>
  <c r="A1192" i="23"/>
  <c r="B1192" i="23"/>
  <c r="C1192" i="23"/>
  <c r="D1192" i="23"/>
  <c r="E1192" i="23"/>
  <c r="A1252" i="23"/>
  <c r="B1252" i="23"/>
  <c r="C1252" i="23"/>
  <c r="D1252" i="23"/>
  <c r="E1252" i="23"/>
  <c r="A418" i="23"/>
  <c r="B418" i="23"/>
  <c r="C418" i="23"/>
  <c r="D418" i="23"/>
  <c r="E418" i="23"/>
  <c r="A1657" i="23"/>
  <c r="B1657" i="23"/>
  <c r="C1657" i="23"/>
  <c r="D1657" i="23"/>
  <c r="E1657" i="23"/>
  <c r="A1299" i="23"/>
  <c r="B1299" i="23"/>
  <c r="C1299" i="23"/>
  <c r="D1299" i="23"/>
  <c r="E1299" i="23"/>
  <c r="A1891" i="23"/>
  <c r="B1891" i="23"/>
  <c r="C1891" i="23"/>
  <c r="D1891" i="23"/>
  <c r="E1891" i="23"/>
  <c r="A604" i="23"/>
  <c r="B604" i="23"/>
  <c r="C604" i="23"/>
  <c r="D604" i="23"/>
  <c r="E604" i="23"/>
  <c r="A649" i="23"/>
  <c r="B649" i="23"/>
  <c r="C649" i="23"/>
  <c r="D649" i="23"/>
  <c r="E649" i="23"/>
  <c r="A514" i="23"/>
  <c r="C514" i="23"/>
  <c r="D514" i="23"/>
  <c r="E514" i="23"/>
  <c r="A559" i="23"/>
  <c r="B559" i="23"/>
  <c r="C559" i="23"/>
  <c r="D559" i="23"/>
  <c r="E559" i="23"/>
  <c r="A284" i="23"/>
  <c r="B284" i="23"/>
  <c r="C284" i="23"/>
  <c r="D284" i="23"/>
  <c r="E284" i="23"/>
  <c r="F284" i="23"/>
  <c r="A1193" i="23"/>
  <c r="B1193" i="23"/>
  <c r="C1193" i="23"/>
  <c r="D1193" i="23"/>
  <c r="E1193" i="23"/>
  <c r="A1253" i="23"/>
  <c r="B1253" i="23"/>
  <c r="C1253" i="23"/>
  <c r="D1253" i="23"/>
  <c r="E1253" i="23"/>
  <c r="A419" i="23"/>
  <c r="B419" i="23"/>
  <c r="C419" i="23"/>
  <c r="D419" i="23"/>
  <c r="E419" i="23"/>
  <c r="A881" i="23"/>
  <c r="B881" i="23"/>
  <c r="C881" i="23"/>
  <c r="D881" i="23"/>
  <c r="E881" i="23"/>
  <c r="A355" i="23"/>
  <c r="B355" i="23"/>
  <c r="C355" i="23"/>
  <c r="D355" i="23"/>
  <c r="E355" i="23"/>
  <c r="A1039" i="23"/>
  <c r="B1039" i="23"/>
  <c r="C1039" i="23"/>
  <c r="D1039" i="23"/>
  <c r="E1039" i="23"/>
  <c r="F1039" i="23"/>
  <c r="A1749" i="23"/>
  <c r="B1749" i="23"/>
  <c r="C1749" i="23"/>
  <c r="D1749" i="23"/>
  <c r="E1749" i="23"/>
  <c r="A1418" i="23"/>
  <c r="B1418" i="23"/>
  <c r="C1418" i="23"/>
  <c r="D1418" i="23"/>
  <c r="E1418" i="23"/>
  <c r="A1424" i="23"/>
  <c r="B1424" i="23"/>
  <c r="C1424" i="23"/>
  <c r="D1424" i="23"/>
  <c r="E1424" i="23"/>
  <c r="A813" i="23"/>
  <c r="B813" i="23"/>
  <c r="C813" i="23"/>
  <c r="D813" i="23"/>
  <c r="E813" i="23"/>
  <c r="A1122" i="23"/>
  <c r="B1122" i="23"/>
  <c r="C1122" i="23"/>
  <c r="D1122" i="23"/>
  <c r="E1122" i="23"/>
  <c r="A1040" i="23"/>
  <c r="B1040" i="23"/>
  <c r="C1040" i="23"/>
  <c r="D1040" i="23"/>
  <c r="E1040" i="23"/>
  <c r="F1040" i="23"/>
  <c r="A1872" i="23"/>
  <c r="B1872" i="23"/>
  <c r="C1872" i="23"/>
  <c r="D1872" i="23"/>
  <c r="E1872" i="23"/>
  <c r="A1767" i="23"/>
  <c r="B1767" i="23"/>
  <c r="C1767" i="23"/>
  <c r="D1767" i="23"/>
  <c r="E1767" i="23"/>
  <c r="A783" i="23"/>
  <c r="B783" i="23"/>
  <c r="C783" i="23"/>
  <c r="D783" i="23"/>
  <c r="E783" i="23"/>
  <c r="A1041" i="23"/>
  <c r="B1041" i="23"/>
  <c r="C1041" i="23"/>
  <c r="D1041" i="23"/>
  <c r="E1041" i="23"/>
  <c r="F1041" i="23"/>
  <c r="A1300" i="23"/>
  <c r="B1300" i="23"/>
  <c r="C1300" i="23"/>
  <c r="D1300" i="23"/>
  <c r="E1300" i="23"/>
  <c r="A1042" i="23"/>
  <c r="B1042" i="23"/>
  <c r="C1042" i="23"/>
  <c r="D1042" i="23"/>
  <c r="E1042" i="23"/>
  <c r="F1042" i="23"/>
  <c r="A1588" i="23"/>
  <c r="B1588" i="23"/>
  <c r="C1588" i="23"/>
  <c r="D1588" i="23"/>
  <c r="E1588" i="23"/>
  <c r="A716" i="23"/>
  <c r="B716" i="23"/>
  <c r="C716" i="23"/>
  <c r="D716" i="23"/>
  <c r="E716" i="23"/>
  <c r="A186" i="23"/>
  <c r="B186" i="23"/>
  <c r="C186" i="23"/>
  <c r="D186" i="23"/>
  <c r="E186" i="23"/>
  <c r="A1526" i="23"/>
  <c r="B1526" i="23"/>
  <c r="C1526" i="23"/>
  <c r="D1526" i="23"/>
  <c r="E1526" i="23"/>
  <c r="A1788" i="23"/>
  <c r="B1788" i="23"/>
  <c r="C1788" i="23"/>
  <c r="D1788" i="23"/>
  <c r="E1788" i="23"/>
  <c r="A125" i="23"/>
  <c r="B125" i="23"/>
  <c r="C125" i="23"/>
  <c r="A1739" i="23"/>
  <c r="B1739" i="23"/>
  <c r="C1739" i="23"/>
  <c r="D1739" i="23"/>
  <c r="E1739" i="23"/>
  <c r="A663" i="23"/>
  <c r="B663" i="23"/>
  <c r="C663" i="23"/>
  <c r="D663" i="23"/>
  <c r="E663" i="23"/>
  <c r="A1569" i="23"/>
  <c r="B1569" i="23"/>
  <c r="C1569" i="23"/>
  <c r="D1569" i="23"/>
  <c r="E1569" i="23"/>
  <c r="A605" i="23"/>
  <c r="B605" i="23"/>
  <c r="C605" i="23"/>
  <c r="D605" i="23"/>
  <c r="E605" i="23"/>
  <c r="A650" i="23"/>
  <c r="B650" i="23"/>
  <c r="C650" i="23"/>
  <c r="D650" i="23"/>
  <c r="E650" i="23"/>
  <c r="A515" i="23"/>
  <c r="C515" i="23"/>
  <c r="D515" i="23"/>
  <c r="E515" i="23"/>
  <c r="A560" i="23"/>
  <c r="B560" i="23"/>
  <c r="C560" i="23"/>
  <c r="D560" i="23"/>
  <c r="E560" i="23"/>
  <c r="A285" i="23"/>
  <c r="B285" i="23"/>
  <c r="C285" i="23"/>
  <c r="D285" i="23"/>
  <c r="E285" i="23"/>
  <c r="A882" i="23"/>
  <c r="B882" i="23"/>
  <c r="C882" i="23"/>
  <c r="D882" i="23"/>
  <c r="E882" i="23"/>
  <c r="A356" i="23"/>
  <c r="B356" i="23"/>
  <c r="C356" i="23"/>
  <c r="D356" i="23"/>
  <c r="E356" i="23"/>
  <c r="A1043" i="23"/>
  <c r="B1043" i="23"/>
  <c r="C1043" i="23"/>
  <c r="D1043" i="23"/>
  <c r="E1043" i="23"/>
  <c r="F1043" i="23"/>
  <c r="A1078" i="23"/>
  <c r="B1078" i="23"/>
  <c r="C1078" i="23"/>
  <c r="D1078" i="23"/>
  <c r="E1078" i="23"/>
  <c r="A1572" i="23"/>
  <c r="B1572" i="23"/>
  <c r="C1572" i="23"/>
  <c r="D1572" i="23"/>
  <c r="E1572" i="23"/>
  <c r="A957" i="23"/>
  <c r="B957" i="23"/>
  <c r="C957" i="23"/>
  <c r="D957" i="23"/>
  <c r="E957" i="23"/>
  <c r="A1813" i="23"/>
  <c r="B1813" i="23"/>
  <c r="C1813" i="23"/>
  <c r="D1813" i="23"/>
  <c r="E1813" i="23"/>
  <c r="A1832" i="23"/>
  <c r="B1832" i="23"/>
  <c r="C1832" i="23"/>
  <c r="D1832" i="23"/>
  <c r="E1832" i="23"/>
  <c r="A1527" i="23"/>
  <c r="B1527" i="23"/>
  <c r="C1527" i="23"/>
  <c r="D1527" i="23"/>
  <c r="E1527" i="23"/>
  <c r="A728" i="23"/>
  <c r="B728" i="23"/>
  <c r="C728" i="23"/>
  <c r="D728" i="23"/>
  <c r="E728" i="23"/>
  <c r="A1404" i="23"/>
  <c r="B1404" i="23"/>
  <c r="C1404" i="23"/>
  <c r="D1404" i="23"/>
  <c r="E1404" i="23"/>
  <c r="A1392" i="23"/>
  <c r="B1392" i="23"/>
  <c r="C1392" i="23"/>
  <c r="D1392" i="23"/>
  <c r="E1392" i="23"/>
  <c r="A1768" i="23"/>
  <c r="B1768" i="23"/>
  <c r="C1768" i="23"/>
  <c r="D1768" i="23"/>
  <c r="E1768" i="23"/>
  <c r="A126" i="23"/>
  <c r="B126" i="23"/>
  <c r="C126" i="23"/>
  <c r="A1719" i="23"/>
  <c r="B1719" i="23"/>
  <c r="C1719" i="23"/>
  <c r="D1719" i="23"/>
  <c r="E1719" i="23"/>
  <c r="A700" i="23"/>
  <c r="B700" i="23"/>
  <c r="C700" i="23"/>
  <c r="D700" i="23"/>
  <c r="E700" i="23"/>
  <c r="A127" i="23"/>
  <c r="B127" i="23"/>
  <c r="C127" i="23"/>
  <c r="A1325" i="23"/>
  <c r="B1325" i="23"/>
  <c r="C1325" i="23"/>
  <c r="D1325" i="23"/>
  <c r="E1325" i="23"/>
  <c r="A1629" i="23"/>
  <c r="B1629" i="23"/>
  <c r="C1629" i="23"/>
  <c r="D1629" i="23"/>
  <c r="E1629" i="23"/>
  <c r="B670" i="23"/>
  <c r="C670" i="23"/>
  <c r="D670" i="23"/>
  <c r="E670" i="23"/>
  <c r="A670" i="23"/>
  <c r="A769" i="23"/>
  <c r="B769" i="23"/>
  <c r="C769" i="23"/>
  <c r="D769" i="23"/>
  <c r="E769" i="23"/>
  <c r="A1034" i="23"/>
  <c r="B1034" i="23"/>
  <c r="C1034" i="23"/>
  <c r="D1034" i="23"/>
  <c r="E1034" i="23"/>
  <c r="F1034" i="23"/>
  <c r="A1118" i="23"/>
  <c r="B1118" i="23"/>
  <c r="C1118" i="23"/>
  <c r="D1118" i="23"/>
  <c r="E1118" i="23"/>
  <c r="A1519" i="23"/>
  <c r="B1519" i="23"/>
  <c r="C1519" i="23"/>
  <c r="D1519" i="23"/>
  <c r="E1519" i="23"/>
  <c r="A1805" i="23"/>
  <c r="B1805" i="23"/>
  <c r="C1805" i="23"/>
  <c r="D1805" i="23"/>
  <c r="E1805" i="23"/>
  <c r="A1119" i="23"/>
  <c r="B1119" i="23"/>
  <c r="C1119" i="23"/>
  <c r="D1119" i="23"/>
  <c r="E1119" i="23"/>
  <c r="A1831" i="23"/>
  <c r="B1831" i="23"/>
  <c r="C1831" i="23"/>
  <c r="D1831" i="23"/>
  <c r="E1831" i="23"/>
  <c r="A1520" i="23"/>
  <c r="B1520" i="23"/>
  <c r="C1520" i="23"/>
  <c r="D1520" i="23"/>
  <c r="E1520" i="23"/>
  <c r="A18" i="23"/>
  <c r="B18" i="23"/>
  <c r="C18" i="23"/>
  <c r="D18" i="23"/>
  <c r="E18" i="23"/>
  <c r="A118" i="23"/>
  <c r="B118" i="23"/>
  <c r="C118" i="23"/>
  <c r="A213" i="23"/>
  <c r="B213" i="23"/>
  <c r="C213" i="23"/>
  <c r="D213" i="23"/>
  <c r="E213" i="23"/>
  <c r="A1609" i="23"/>
  <c r="B1609" i="23"/>
  <c r="C1609" i="23"/>
  <c r="D1609" i="23"/>
  <c r="E1609" i="23"/>
  <c r="A119" i="23"/>
  <c r="B119" i="23"/>
  <c r="C119" i="23"/>
  <c r="A1351" i="23"/>
  <c r="B1351" i="23"/>
  <c r="C1351" i="23"/>
  <c r="D1351" i="23"/>
  <c r="E1351" i="23"/>
  <c r="A1359" i="23"/>
  <c r="B1359" i="23"/>
  <c r="C1359" i="23"/>
  <c r="D1359" i="23"/>
  <c r="E1359" i="23"/>
  <c r="A1850" i="23"/>
  <c r="B1850" i="23"/>
  <c r="C1850" i="23"/>
  <c r="D1850" i="23"/>
  <c r="E1850" i="23"/>
  <c r="A474" i="23"/>
  <c r="B474" i="23"/>
  <c r="C474" i="23"/>
  <c r="D474" i="23"/>
  <c r="E474" i="23"/>
  <c r="A245" i="23"/>
  <c r="B245" i="23"/>
  <c r="C245" i="23"/>
  <c r="D245" i="23"/>
  <c r="E245" i="23"/>
  <c r="A601" i="23"/>
  <c r="B601" i="23"/>
  <c r="C601" i="23"/>
  <c r="D601" i="23"/>
  <c r="E601" i="23"/>
  <c r="A646" i="23"/>
  <c r="B646" i="23"/>
  <c r="C646" i="23"/>
  <c r="D646" i="23"/>
  <c r="E646" i="23"/>
  <c r="A511" i="23"/>
  <c r="C511" i="23"/>
  <c r="D511" i="23"/>
  <c r="E511" i="23"/>
  <c r="A556" i="23"/>
  <c r="B556" i="23"/>
  <c r="C556" i="23"/>
  <c r="D556" i="23"/>
  <c r="E556" i="23"/>
  <c r="A281" i="23"/>
  <c r="B281" i="23"/>
  <c r="C281" i="23"/>
  <c r="D281" i="23"/>
  <c r="E281" i="23"/>
  <c r="A1190" i="23"/>
  <c r="B1190" i="23"/>
  <c r="C1190" i="23"/>
  <c r="D1190" i="23"/>
  <c r="E1190" i="23"/>
  <c r="A1250" i="23"/>
  <c r="B1250" i="23"/>
  <c r="C1250" i="23"/>
  <c r="D1250" i="23"/>
  <c r="E1250" i="23"/>
  <c r="A416" i="23"/>
  <c r="B416" i="23"/>
  <c r="C416" i="23"/>
  <c r="D416" i="23"/>
  <c r="E416" i="23"/>
  <c r="A878" i="23"/>
  <c r="B878" i="23"/>
  <c r="C878" i="23"/>
  <c r="D878" i="23"/>
  <c r="E878" i="23"/>
  <c r="A352" i="23"/>
  <c r="B352" i="23"/>
  <c r="C352" i="23"/>
  <c r="D352" i="23"/>
  <c r="E352" i="23"/>
  <c r="A1587" i="23"/>
  <c r="B1587" i="23"/>
  <c r="C1587" i="23"/>
  <c r="D1587" i="23"/>
  <c r="E1587" i="23"/>
  <c r="A770" i="23"/>
  <c r="B770" i="23"/>
  <c r="C770" i="23"/>
  <c r="D770" i="23"/>
  <c r="E770" i="23"/>
  <c r="A1035" i="23"/>
  <c r="B1035" i="23"/>
  <c r="C1035" i="23"/>
  <c r="D1035" i="23"/>
  <c r="E1035" i="23"/>
  <c r="F1035" i="23"/>
  <c r="A167" i="23"/>
  <c r="B167" i="23"/>
  <c r="C167" i="23"/>
  <c r="D167" i="23"/>
  <c r="E167" i="23"/>
  <c r="F167" i="23"/>
  <c r="A661" i="23"/>
  <c r="B661" i="23"/>
  <c r="C661" i="23"/>
  <c r="D661" i="23"/>
  <c r="E661" i="23"/>
  <c r="A602" i="23"/>
  <c r="B602" i="23"/>
  <c r="C602" i="23"/>
  <c r="D602" i="23"/>
  <c r="E602" i="23"/>
  <c r="A647" i="23"/>
  <c r="B647" i="23"/>
  <c r="C647" i="23"/>
  <c r="D647" i="23"/>
  <c r="E647" i="23"/>
  <c r="A512" i="23"/>
  <c r="C512" i="23"/>
  <c r="D512" i="23"/>
  <c r="E512" i="23"/>
  <c r="A557" i="23"/>
  <c r="B557" i="23"/>
  <c r="C557" i="23"/>
  <c r="D557" i="23"/>
  <c r="E557" i="23"/>
  <c r="A282" i="23"/>
  <c r="B282" i="23"/>
  <c r="C282" i="23"/>
  <c r="D282" i="23"/>
  <c r="E282" i="23"/>
  <c r="A879" i="23"/>
  <c r="B879" i="23"/>
  <c r="C879" i="23"/>
  <c r="D879" i="23"/>
  <c r="E879" i="23"/>
  <c r="A353" i="23"/>
  <c r="B353" i="23"/>
  <c r="C353" i="23"/>
  <c r="D353" i="23"/>
  <c r="E353" i="23"/>
  <c r="A1191" i="23"/>
  <c r="B1191" i="23"/>
  <c r="C1191" i="23"/>
  <c r="D1191" i="23"/>
  <c r="E1191" i="23"/>
  <c r="A1251" i="23"/>
  <c r="B1251" i="23"/>
  <c r="C1251" i="23"/>
  <c r="D1251" i="23"/>
  <c r="E1251" i="23"/>
  <c r="A417" i="23"/>
  <c r="B417" i="23"/>
  <c r="C417" i="23"/>
  <c r="D417" i="23"/>
  <c r="E417" i="23"/>
  <c r="A955" i="23"/>
  <c r="B955" i="23"/>
  <c r="C955" i="23"/>
  <c r="D955" i="23"/>
  <c r="E955" i="23"/>
  <c r="A681" i="23"/>
  <c r="B681" i="23"/>
  <c r="C681" i="23"/>
  <c r="D681" i="23"/>
  <c r="E681" i="23"/>
  <c r="A798" i="23"/>
  <c r="B798" i="23"/>
  <c r="C798" i="23"/>
  <c r="D798" i="23"/>
  <c r="E798" i="23"/>
  <c r="A747" i="23"/>
  <c r="B747" i="23"/>
  <c r="C747" i="23"/>
  <c r="D747" i="23"/>
  <c r="E747" i="23"/>
  <c r="A1521" i="23"/>
  <c r="B1521" i="23"/>
  <c r="C1521" i="23"/>
  <c r="D1521" i="23"/>
  <c r="E1521" i="23"/>
  <c r="A1787" i="23"/>
  <c r="B1787" i="23"/>
  <c r="C1787" i="23"/>
  <c r="D1787" i="23"/>
  <c r="E1787" i="23"/>
  <c r="A120" i="23"/>
  <c r="B120" i="23"/>
  <c r="C120" i="23"/>
  <c r="A1738" i="23"/>
  <c r="B1738" i="23"/>
  <c r="C1738" i="23"/>
  <c r="D1738" i="23"/>
  <c r="E1738" i="23"/>
  <c r="A44" i="23"/>
  <c r="B44" i="23"/>
  <c r="C44" i="23"/>
  <c r="D44" i="23"/>
  <c r="E44" i="23"/>
  <c r="A1036" i="23"/>
  <c r="B1036" i="23"/>
  <c r="C1036" i="23"/>
  <c r="D1036" i="23"/>
  <c r="E1036" i="23"/>
  <c r="F1036" i="23"/>
  <c r="A1269" i="23"/>
  <c r="B1269" i="23"/>
  <c r="C1269" i="23"/>
  <c r="D1269" i="23"/>
  <c r="E1269" i="23"/>
  <c r="A1522" i="23"/>
  <c r="B1522" i="23"/>
  <c r="C1522" i="23"/>
  <c r="D1522" i="23"/>
  <c r="E1522" i="23"/>
  <c r="A1682" i="23"/>
  <c r="B1682" i="23"/>
  <c r="C1682" i="23"/>
  <c r="D1682" i="23"/>
  <c r="E1682" i="23"/>
  <c r="A1871" i="23"/>
  <c r="B1871" i="23"/>
  <c r="C1871" i="23"/>
  <c r="D1871" i="23"/>
  <c r="E1871" i="23"/>
  <c r="A720" i="23"/>
  <c r="B720" i="23"/>
  <c r="C720" i="23"/>
  <c r="D720" i="23"/>
  <c r="E720" i="23"/>
  <c r="A1523" i="23"/>
  <c r="B1523" i="23"/>
  <c r="C1523" i="23"/>
  <c r="D1523" i="23"/>
  <c r="E1523" i="23"/>
  <c r="A726" i="23"/>
  <c r="B726" i="23"/>
  <c r="C726" i="23"/>
  <c r="D726" i="23"/>
  <c r="E726" i="23"/>
  <c r="A47" i="23"/>
  <c r="G47" i="23"/>
  <c r="B47" i="23"/>
  <c r="H47" i="23"/>
  <c r="C47" i="23"/>
  <c r="I47" i="23"/>
  <c r="Q71" i="24"/>
  <c r="U71" i="24"/>
  <c r="D47" i="23"/>
  <c r="J47" i="23"/>
  <c r="E47" i="23"/>
  <c r="K47" i="23"/>
  <c r="A1391" i="23"/>
  <c r="B1391" i="23"/>
  <c r="C1391" i="23"/>
  <c r="D1391" i="23"/>
  <c r="E1391" i="23"/>
  <c r="A121" i="23"/>
  <c r="B121" i="23"/>
  <c r="C121" i="23"/>
  <c r="A1718" i="23"/>
  <c r="B1718" i="23"/>
  <c r="C1718" i="23"/>
  <c r="D1718" i="23"/>
  <c r="E1718" i="23"/>
  <c r="A699" i="23"/>
  <c r="B699" i="23"/>
  <c r="C699" i="23"/>
  <c r="D699" i="23"/>
  <c r="E699" i="23"/>
  <c r="A122" i="23"/>
  <c r="B122" i="23"/>
  <c r="C122" i="23"/>
  <c r="A1324" i="23"/>
  <c r="B1324" i="23"/>
  <c r="C1324" i="23"/>
  <c r="D1324" i="23"/>
  <c r="E1324" i="23"/>
  <c r="A1628" i="23"/>
  <c r="B1628" i="23"/>
  <c r="C1628" i="23"/>
  <c r="D1628" i="23"/>
  <c r="E1628" i="23"/>
  <c r="B1651" i="23"/>
  <c r="C1651" i="23"/>
  <c r="D1651" i="23"/>
  <c r="E1651" i="23"/>
  <c r="A1651" i="23"/>
  <c r="A1116" i="23"/>
  <c r="B1116" i="23"/>
  <c r="C1116" i="23"/>
  <c r="D1116" i="23"/>
  <c r="E1116" i="23"/>
  <c r="A1514" i="23"/>
  <c r="B1514" i="23"/>
  <c r="C1514" i="23"/>
  <c r="D1514" i="23"/>
  <c r="E1514" i="23"/>
  <c r="A1030" i="23"/>
  <c r="B1030" i="23"/>
  <c r="C1030" i="23"/>
  <c r="D1030" i="23"/>
  <c r="E1030" i="23"/>
  <c r="F1030" i="23"/>
  <c r="A762" i="23"/>
  <c r="B762" i="23"/>
  <c r="C762" i="23"/>
  <c r="D762" i="23"/>
  <c r="E762" i="23"/>
  <c r="A226" i="23"/>
  <c r="B226" i="23"/>
  <c r="C226" i="23"/>
  <c r="D226" i="23"/>
  <c r="E226" i="23"/>
  <c r="A447" i="23"/>
  <c r="B447" i="23"/>
  <c r="C447" i="23"/>
  <c r="D447" i="23"/>
  <c r="E447" i="23"/>
  <c r="A1117" i="23"/>
  <c r="B1117" i="23"/>
  <c r="C1117" i="23"/>
  <c r="D1117" i="23"/>
  <c r="E1117" i="23"/>
  <c r="A454" i="23"/>
  <c r="B454" i="23"/>
  <c r="C454" i="23"/>
  <c r="D454" i="23"/>
  <c r="E454" i="23"/>
  <c r="A1515" i="23"/>
  <c r="B1515" i="23"/>
  <c r="C1515" i="23"/>
  <c r="D1515" i="23"/>
  <c r="E1515" i="23"/>
  <c r="A29" i="23"/>
  <c r="B29" i="23"/>
  <c r="C29" i="23"/>
  <c r="D29" i="23"/>
  <c r="E29" i="23"/>
  <c r="A1031" i="23"/>
  <c r="B1031" i="23"/>
  <c r="C1031" i="23"/>
  <c r="D1031" i="23"/>
  <c r="E1031" i="23"/>
  <c r="F1031" i="23"/>
  <c r="A17" i="23"/>
  <c r="B17" i="23"/>
  <c r="C17" i="23"/>
  <c r="D17" i="23"/>
  <c r="E17" i="23"/>
  <c r="A113" i="23"/>
  <c r="B113" i="23"/>
  <c r="C113" i="23"/>
  <c r="A212" i="23"/>
  <c r="B212" i="23"/>
  <c r="C212" i="23"/>
  <c r="D212" i="23"/>
  <c r="E212" i="23"/>
  <c r="A1608" i="23"/>
  <c r="B1608" i="23"/>
  <c r="C1608" i="23"/>
  <c r="D1608" i="23"/>
  <c r="E1608" i="23"/>
  <c r="A114" i="23"/>
  <c r="B114" i="23"/>
  <c r="C114" i="23"/>
  <c r="A1350" i="23"/>
  <c r="B1350" i="23"/>
  <c r="C1350" i="23"/>
  <c r="D1350" i="23"/>
  <c r="E1350" i="23"/>
  <c r="A1427" i="23"/>
  <c r="B1427" i="23"/>
  <c r="C1427" i="23"/>
  <c r="D1427" i="23"/>
  <c r="E1427" i="23"/>
  <c r="A1187" i="23"/>
  <c r="B1187" i="23"/>
  <c r="C1187" i="23"/>
  <c r="D1187" i="23"/>
  <c r="E1187" i="23"/>
  <c r="A1247" i="23"/>
  <c r="B1247" i="23"/>
  <c r="C1247" i="23"/>
  <c r="D1247" i="23"/>
  <c r="E1247" i="23"/>
  <c r="A413" i="23"/>
  <c r="B413" i="23"/>
  <c r="C413" i="23"/>
  <c r="D413" i="23"/>
  <c r="E413" i="23"/>
  <c r="A1562" i="23"/>
  <c r="B1562" i="23"/>
  <c r="C1562" i="23"/>
  <c r="D1562" i="23"/>
  <c r="E1562" i="23"/>
  <c r="A1551" i="23"/>
  <c r="B1551" i="23"/>
  <c r="C1551" i="23"/>
  <c r="D1551" i="23"/>
  <c r="E1551" i="23"/>
  <c r="A438" i="23"/>
  <c r="B438" i="23"/>
  <c r="C438" i="23"/>
  <c r="D438" i="23"/>
  <c r="E438" i="23"/>
  <c r="A952" i="23"/>
  <c r="B952" i="23"/>
  <c r="C952" i="23"/>
  <c r="D952" i="23"/>
  <c r="E952" i="23"/>
  <c r="A473" i="23"/>
  <c r="B473" i="23"/>
  <c r="C473" i="23"/>
  <c r="D473" i="23"/>
  <c r="E473" i="23"/>
  <c r="A244" i="23"/>
  <c r="B244" i="23"/>
  <c r="C244" i="23"/>
  <c r="D244" i="23"/>
  <c r="E244" i="23"/>
  <c r="A1516" i="23"/>
  <c r="B1516" i="23"/>
  <c r="C1516" i="23"/>
  <c r="D1516" i="23"/>
  <c r="E1516" i="23"/>
  <c r="A1567" i="23"/>
  <c r="B1567" i="23"/>
  <c r="C1567" i="23"/>
  <c r="D1567" i="23"/>
  <c r="E1567" i="23"/>
  <c r="A599" i="23"/>
  <c r="B599" i="23"/>
  <c r="C599" i="23"/>
  <c r="D599" i="23"/>
  <c r="E599" i="23"/>
  <c r="A644" i="23"/>
  <c r="B644" i="23"/>
  <c r="C644" i="23"/>
  <c r="D644" i="23"/>
  <c r="E644" i="23"/>
  <c r="A509" i="23"/>
  <c r="C509" i="23"/>
  <c r="D509" i="23"/>
  <c r="E509" i="23"/>
  <c r="A554" i="23"/>
  <c r="B554" i="23"/>
  <c r="C554" i="23"/>
  <c r="D554" i="23"/>
  <c r="E554" i="23"/>
  <c r="A279" i="23"/>
  <c r="B279" i="23"/>
  <c r="C279" i="23"/>
  <c r="D279" i="23"/>
  <c r="E279" i="23"/>
  <c r="A875" i="23"/>
  <c r="B875" i="23"/>
  <c r="C875" i="23"/>
  <c r="D875" i="23"/>
  <c r="E875" i="23"/>
  <c r="A349" i="23"/>
  <c r="B349" i="23"/>
  <c r="C349" i="23"/>
  <c r="D349" i="23"/>
  <c r="E349" i="23"/>
  <c r="A1032" i="23"/>
  <c r="B1032" i="23"/>
  <c r="C1032" i="23"/>
  <c r="D1032" i="23"/>
  <c r="E1032" i="23"/>
  <c r="F1032" i="23"/>
  <c r="A1188" i="23"/>
  <c r="B1188" i="23"/>
  <c r="C1188" i="23"/>
  <c r="D1188" i="23"/>
  <c r="E1188" i="23"/>
  <c r="A1248" i="23"/>
  <c r="B1248" i="23"/>
  <c r="C1248" i="23"/>
  <c r="D1248" i="23"/>
  <c r="E1248" i="23"/>
  <c r="A414" i="23"/>
  <c r="B414" i="23"/>
  <c r="C414" i="23"/>
  <c r="D414" i="23"/>
  <c r="E414" i="23"/>
  <c r="A1563" i="23"/>
  <c r="B1563" i="23"/>
  <c r="C1563" i="23"/>
  <c r="D1563" i="23"/>
  <c r="E1563" i="23"/>
  <c r="A1552" i="23"/>
  <c r="B1552" i="23"/>
  <c r="C1552" i="23"/>
  <c r="D1552" i="23"/>
  <c r="E1552" i="23"/>
  <c r="A439" i="23"/>
  <c r="B439" i="23"/>
  <c r="C439" i="23"/>
  <c r="D439" i="23"/>
  <c r="E439" i="23"/>
  <c r="A1586" i="23"/>
  <c r="B1586" i="23"/>
  <c r="C1586" i="23"/>
  <c r="D1586" i="23"/>
  <c r="E1586" i="23"/>
  <c r="A1696" i="23"/>
  <c r="B1696" i="23"/>
  <c r="C1696" i="23"/>
  <c r="D1696" i="23"/>
  <c r="E1696" i="23"/>
  <c r="A1375" i="23"/>
  <c r="B1375" i="23"/>
  <c r="C1375" i="23"/>
  <c r="D1375" i="23"/>
  <c r="E1375" i="23"/>
  <c r="A812" i="23"/>
  <c r="B812" i="23"/>
  <c r="C812" i="23"/>
  <c r="D812" i="23"/>
  <c r="E812" i="23"/>
  <c r="A789" i="23"/>
  <c r="B789" i="23"/>
  <c r="C789" i="23"/>
  <c r="D789" i="23"/>
  <c r="E789" i="23"/>
  <c r="A876" i="23"/>
  <c r="B876" i="23"/>
  <c r="C876" i="23"/>
  <c r="D876" i="23"/>
  <c r="E876" i="23"/>
  <c r="A350" i="23"/>
  <c r="B350" i="23"/>
  <c r="C350" i="23"/>
  <c r="D350" i="23"/>
  <c r="E350" i="23"/>
  <c r="A953" i="23"/>
  <c r="B953" i="23"/>
  <c r="C953" i="23"/>
  <c r="D953" i="23"/>
  <c r="E953" i="23"/>
  <c r="A1189" i="23"/>
  <c r="B1189" i="23"/>
  <c r="C1189" i="23"/>
  <c r="D1189" i="23"/>
  <c r="E1189" i="23"/>
  <c r="A1249" i="23"/>
  <c r="B1249" i="23"/>
  <c r="C1249" i="23"/>
  <c r="D1249" i="23"/>
  <c r="E1249" i="23"/>
  <c r="A415" i="23"/>
  <c r="B415" i="23"/>
  <c r="C415" i="23"/>
  <c r="D415" i="23"/>
  <c r="E415" i="23"/>
  <c r="A1703" i="23"/>
  <c r="B1703" i="23"/>
  <c r="C1703" i="23"/>
  <c r="D1703" i="23"/>
  <c r="E1703" i="23"/>
  <c r="A709" i="23"/>
  <c r="B709" i="23"/>
  <c r="C709" i="23"/>
  <c r="D709" i="23"/>
  <c r="E709" i="23"/>
  <c r="A797" i="23"/>
  <c r="B797" i="23"/>
  <c r="C797" i="23"/>
  <c r="D797" i="23"/>
  <c r="E797" i="23"/>
  <c r="A1517" i="23"/>
  <c r="B1517" i="23"/>
  <c r="C1517" i="23"/>
  <c r="D1517" i="23"/>
  <c r="E1517" i="23"/>
  <c r="A1786" i="23"/>
  <c r="B1786" i="23"/>
  <c r="C1786" i="23"/>
  <c r="D1786" i="23"/>
  <c r="E1786" i="23"/>
  <c r="A115" i="23"/>
  <c r="B115" i="23"/>
  <c r="C115" i="23"/>
  <c r="A1737" i="23"/>
  <c r="B1737" i="23"/>
  <c r="C1737" i="23"/>
  <c r="D1737" i="23"/>
  <c r="E1737" i="23"/>
  <c r="A1410" i="23"/>
  <c r="B1410" i="23"/>
  <c r="C1410" i="23"/>
  <c r="D1410" i="23"/>
  <c r="E1410" i="23"/>
  <c r="A600" i="23"/>
  <c r="B600" i="23"/>
  <c r="C600" i="23"/>
  <c r="D600" i="23"/>
  <c r="E600" i="23"/>
  <c r="A645" i="23"/>
  <c r="B645" i="23"/>
  <c r="C645" i="23"/>
  <c r="D645" i="23"/>
  <c r="E645" i="23"/>
  <c r="A510" i="23"/>
  <c r="C510" i="23"/>
  <c r="D510" i="23"/>
  <c r="E510" i="23"/>
  <c r="A555" i="23"/>
  <c r="B555" i="23"/>
  <c r="C555" i="23"/>
  <c r="D555" i="23"/>
  <c r="E555" i="23"/>
  <c r="A280" i="23"/>
  <c r="B280" i="23"/>
  <c r="C280" i="23"/>
  <c r="D280" i="23"/>
  <c r="E280" i="23"/>
  <c r="A877" i="23"/>
  <c r="B877" i="23"/>
  <c r="C877" i="23"/>
  <c r="D877" i="23"/>
  <c r="E877" i="23"/>
  <c r="A351" i="23"/>
  <c r="B351" i="23"/>
  <c r="C351" i="23"/>
  <c r="D351" i="23"/>
  <c r="E351" i="23"/>
  <c r="A1674" i="23"/>
  <c r="B1674" i="23"/>
  <c r="C1674" i="23"/>
  <c r="D1674" i="23"/>
  <c r="E1674" i="23"/>
  <c r="A1747" i="23"/>
  <c r="B1747" i="23"/>
  <c r="C1747" i="23"/>
  <c r="D1747" i="23"/>
  <c r="E1747" i="23"/>
  <c r="A954" i="23"/>
  <c r="B954" i="23"/>
  <c r="C954" i="23"/>
  <c r="D954" i="23"/>
  <c r="E954" i="23"/>
  <c r="A1033" i="23"/>
  <c r="B1033" i="23"/>
  <c r="C1033" i="23"/>
  <c r="D1033" i="23"/>
  <c r="E1033" i="23"/>
  <c r="F1033" i="23"/>
  <c r="A1298" i="23"/>
  <c r="B1298" i="23"/>
  <c r="C1298" i="23"/>
  <c r="D1298" i="23"/>
  <c r="E1298" i="23"/>
  <c r="A1798" i="23"/>
  <c r="B1798" i="23"/>
  <c r="C1798" i="23"/>
  <c r="D1798" i="23"/>
  <c r="E1798" i="23"/>
  <c r="A1830" i="23"/>
  <c r="B1830" i="23"/>
  <c r="C1830" i="23"/>
  <c r="D1830" i="23"/>
  <c r="E1830" i="23"/>
  <c r="A1518" i="23"/>
  <c r="B1518" i="23"/>
  <c r="C1518" i="23"/>
  <c r="D1518" i="23"/>
  <c r="E1518" i="23"/>
  <c r="A820" i="23"/>
  <c r="B820" i="23"/>
  <c r="C820" i="23"/>
  <c r="D820" i="23"/>
  <c r="E820" i="23"/>
  <c r="A1390" i="23"/>
  <c r="B1390" i="23"/>
  <c r="C1390" i="23"/>
  <c r="D1390" i="23"/>
  <c r="E1390" i="23"/>
  <c r="A1766" i="23"/>
  <c r="B1766" i="23"/>
  <c r="C1766" i="23"/>
  <c r="D1766" i="23"/>
  <c r="E1766" i="23"/>
  <c r="A725" i="23"/>
  <c r="B725" i="23"/>
  <c r="C725" i="23"/>
  <c r="D725" i="23"/>
  <c r="E725" i="23"/>
  <c r="A1372" i="23"/>
  <c r="B1372" i="23"/>
  <c r="C1372" i="23"/>
  <c r="D1372" i="23"/>
  <c r="E1372" i="23"/>
  <c r="A116" i="23"/>
  <c r="B116" i="23"/>
  <c r="C116" i="23"/>
  <c r="A1717" i="23"/>
  <c r="B1717" i="23"/>
  <c r="C1717" i="23"/>
  <c r="D1717" i="23"/>
  <c r="E1717" i="23"/>
  <c r="A698" i="23"/>
  <c r="B698" i="23"/>
  <c r="C698" i="23"/>
  <c r="D698" i="23"/>
  <c r="E698" i="23"/>
  <c r="A117" i="23"/>
  <c r="B117" i="23"/>
  <c r="C117" i="23"/>
  <c r="A1323" i="23"/>
  <c r="B1323" i="23"/>
  <c r="C1323" i="23"/>
  <c r="D1323" i="23"/>
  <c r="E1323" i="23"/>
  <c r="A1627" i="23"/>
  <c r="B1627" i="23"/>
  <c r="C1627" i="23"/>
  <c r="D1627" i="23"/>
  <c r="E1627" i="23"/>
  <c r="B675" i="23"/>
  <c r="C675" i="23"/>
  <c r="D675" i="23"/>
  <c r="E675" i="23"/>
  <c r="A675" i="23"/>
  <c r="A1076" i="23"/>
  <c r="B1076" i="23"/>
  <c r="C1076" i="23"/>
  <c r="D1076" i="23"/>
  <c r="E1076" i="23"/>
  <c r="A755" i="23"/>
  <c r="B755" i="23"/>
  <c r="C755" i="23"/>
  <c r="D755" i="23"/>
  <c r="E755" i="23"/>
  <c r="A782" i="23"/>
  <c r="B782" i="23"/>
  <c r="C782" i="23"/>
  <c r="D782" i="23"/>
  <c r="E782" i="23"/>
  <c r="A1022" i="23"/>
  <c r="B1022" i="23"/>
  <c r="C1022" i="23"/>
  <c r="D1022" i="23"/>
  <c r="E1022" i="23"/>
  <c r="F1022" i="23"/>
  <c r="A1509" i="23"/>
  <c r="B1509" i="23"/>
  <c r="C1509" i="23"/>
  <c r="D1509" i="23"/>
  <c r="E1509" i="23"/>
  <c r="A740" i="23"/>
  <c r="B740" i="23"/>
  <c r="C740" i="23"/>
  <c r="D740" i="23"/>
  <c r="E740" i="23"/>
  <c r="A1115" i="23"/>
  <c r="B1115" i="23"/>
  <c r="C1115" i="23"/>
  <c r="D1115" i="23"/>
  <c r="E1115" i="23"/>
  <c r="A1335" i="23"/>
  <c r="B1335" i="23"/>
  <c r="C1335" i="23"/>
  <c r="D1335" i="23"/>
  <c r="E1335" i="23"/>
  <c r="A1510" i="23"/>
  <c r="B1510" i="23"/>
  <c r="C1510" i="23"/>
  <c r="D1510" i="23"/>
  <c r="E1510" i="23"/>
  <c r="A36" i="23"/>
  <c r="B36" i="23"/>
  <c r="C36" i="23"/>
  <c r="D36" i="23"/>
  <c r="E36" i="23"/>
  <c r="A1673" i="23"/>
  <c r="B1673" i="23"/>
  <c r="C1673" i="23"/>
  <c r="D1673" i="23"/>
  <c r="E1673" i="23"/>
  <c r="A1023" i="23"/>
  <c r="B1023" i="23"/>
  <c r="C1023" i="23"/>
  <c r="D1023" i="23"/>
  <c r="E1023" i="23"/>
  <c r="F1023" i="23"/>
  <c r="A16" i="23"/>
  <c r="B16" i="23"/>
  <c r="C16" i="23"/>
  <c r="D16" i="23"/>
  <c r="E16" i="23"/>
  <c r="A108" i="23"/>
  <c r="B108" i="23"/>
  <c r="C108" i="23"/>
  <c r="A211" i="23"/>
  <c r="B211" i="23"/>
  <c r="C211" i="23"/>
  <c r="D211" i="23"/>
  <c r="E211" i="23"/>
  <c r="A1607" i="23"/>
  <c r="B1607" i="23"/>
  <c r="C1607" i="23"/>
  <c r="D1607" i="23"/>
  <c r="E1607" i="23"/>
  <c r="A109" i="23"/>
  <c r="B109" i="23"/>
  <c r="C109" i="23"/>
  <c r="A1349" i="23"/>
  <c r="B1349" i="23"/>
  <c r="C1349" i="23"/>
  <c r="D1349" i="23"/>
  <c r="E1349" i="23"/>
  <c r="A1434" i="23"/>
  <c r="B1434" i="23"/>
  <c r="C1434" i="23"/>
  <c r="D1434" i="23"/>
  <c r="E1434" i="23"/>
  <c r="A457" i="23"/>
  <c r="G457" i="23"/>
  <c r="B457" i="23"/>
  <c r="C457" i="23"/>
  <c r="D457" i="23"/>
  <c r="E457" i="23"/>
  <c r="A472" i="23"/>
  <c r="B472" i="23"/>
  <c r="C472" i="23"/>
  <c r="D472" i="23"/>
  <c r="E472" i="23"/>
  <c r="A242" i="23"/>
  <c r="B242" i="23"/>
  <c r="C242" i="23"/>
  <c r="D242" i="23"/>
  <c r="E242" i="23"/>
  <c r="A871" i="23"/>
  <c r="B871" i="23"/>
  <c r="C871" i="23"/>
  <c r="D871" i="23"/>
  <c r="E871" i="23"/>
  <c r="A345" i="23"/>
  <c r="B345" i="23"/>
  <c r="C345" i="23"/>
  <c r="D345" i="23"/>
  <c r="E345" i="23"/>
  <c r="A1183" i="23"/>
  <c r="B1183" i="23"/>
  <c r="C1183" i="23"/>
  <c r="D1183" i="23"/>
  <c r="E1183" i="23"/>
  <c r="A1243" i="23"/>
  <c r="B1243" i="23"/>
  <c r="C1243" i="23"/>
  <c r="D1243" i="23"/>
  <c r="E1243" i="23"/>
  <c r="A409" i="23"/>
  <c r="B409" i="23"/>
  <c r="C409" i="23"/>
  <c r="D409" i="23"/>
  <c r="E409" i="23"/>
  <c r="A949" i="23"/>
  <c r="B949" i="23"/>
  <c r="C949" i="23"/>
  <c r="D949" i="23"/>
  <c r="E949" i="23"/>
  <c r="A1643" i="23"/>
  <c r="B1643" i="23"/>
  <c r="C1643" i="23"/>
  <c r="D1643" i="23"/>
  <c r="E1643" i="23"/>
  <c r="A597" i="23"/>
  <c r="B597" i="23"/>
  <c r="C597" i="23"/>
  <c r="D597" i="23"/>
  <c r="E597" i="23"/>
  <c r="A642" i="23"/>
  <c r="B642" i="23"/>
  <c r="C642" i="23"/>
  <c r="D642" i="23"/>
  <c r="E642" i="23"/>
  <c r="A507" i="23"/>
  <c r="C507" i="23"/>
  <c r="D507" i="23"/>
  <c r="E507" i="23"/>
  <c r="A552" i="23"/>
  <c r="B552" i="23"/>
  <c r="C552" i="23"/>
  <c r="D552" i="23"/>
  <c r="E552" i="23"/>
  <c r="A277" i="23"/>
  <c r="B277" i="23"/>
  <c r="C277" i="23"/>
  <c r="D277" i="23"/>
  <c r="E277" i="23"/>
  <c r="F277" i="23"/>
  <c r="A1184" i="23"/>
  <c r="B1184" i="23"/>
  <c r="C1184" i="23"/>
  <c r="D1184" i="23"/>
  <c r="E1184" i="23"/>
  <c r="A1244" i="23"/>
  <c r="B1244" i="23"/>
  <c r="C1244" i="23"/>
  <c r="D1244" i="23"/>
  <c r="E1244" i="23"/>
  <c r="A410" i="23"/>
  <c r="B410" i="23"/>
  <c r="C410" i="23"/>
  <c r="D410" i="23"/>
  <c r="E410" i="23"/>
  <c r="A776" i="23"/>
  <c r="B776" i="23"/>
  <c r="C776" i="23"/>
  <c r="D776" i="23"/>
  <c r="E776" i="23"/>
  <c r="A872" i="23"/>
  <c r="B872" i="23"/>
  <c r="C872" i="23"/>
  <c r="D872" i="23"/>
  <c r="E872" i="23"/>
  <c r="A346" i="23"/>
  <c r="B346" i="23"/>
  <c r="C346" i="23"/>
  <c r="D346" i="23"/>
  <c r="E346" i="23"/>
  <c r="A166" i="23"/>
  <c r="B166" i="23"/>
  <c r="C166" i="23"/>
  <c r="D166" i="23"/>
  <c r="E166" i="23"/>
  <c r="A1584" i="23"/>
  <c r="B1584" i="23"/>
  <c r="C1584" i="23"/>
  <c r="D1584" i="23"/>
  <c r="E1584" i="23"/>
  <c r="A1024" i="23"/>
  <c r="B1024" i="23"/>
  <c r="C1024" i="23"/>
  <c r="D1024" i="23"/>
  <c r="E1024" i="23"/>
  <c r="F1024" i="23"/>
  <c r="A38" i="23"/>
  <c r="B38" i="23"/>
  <c r="C38" i="23"/>
  <c r="D38" i="23"/>
  <c r="E38" i="23"/>
  <c r="A1412" i="23"/>
  <c r="B1412" i="23"/>
  <c r="C1412" i="23"/>
  <c r="D1412" i="23"/>
  <c r="E1412" i="23"/>
  <c r="A1025" i="23"/>
  <c r="B1025" i="23"/>
  <c r="C1025" i="23"/>
  <c r="D1025" i="23"/>
  <c r="E1025" i="23"/>
  <c r="F1025" i="23"/>
  <c r="A152" i="23"/>
  <c r="B152" i="23"/>
  <c r="C152" i="23"/>
  <c r="D152" i="23"/>
  <c r="E152" i="23"/>
  <c r="A873" i="23"/>
  <c r="B873" i="23"/>
  <c r="C873" i="23"/>
  <c r="D873" i="23"/>
  <c r="E873" i="23"/>
  <c r="A347" i="23"/>
  <c r="B347" i="23"/>
  <c r="C347" i="23"/>
  <c r="D347" i="23"/>
  <c r="E347" i="23"/>
  <c r="A950" i="23"/>
  <c r="B950" i="23"/>
  <c r="C950" i="23"/>
  <c r="D950" i="23"/>
  <c r="E950" i="23"/>
  <c r="A1185" i="23"/>
  <c r="B1185" i="23"/>
  <c r="C1185" i="23"/>
  <c r="D1185" i="23"/>
  <c r="E1185" i="23"/>
  <c r="A1245" i="23"/>
  <c r="B1245" i="23"/>
  <c r="C1245" i="23"/>
  <c r="D1245" i="23"/>
  <c r="E1245" i="23"/>
  <c r="A411" i="23"/>
  <c r="B411" i="23"/>
  <c r="C411" i="23"/>
  <c r="D411" i="23"/>
  <c r="E411" i="23"/>
  <c r="A1294" i="23"/>
  <c r="B1294" i="23"/>
  <c r="C1294" i="23"/>
  <c r="D1294" i="23"/>
  <c r="E1294" i="23"/>
  <c r="A1026" i="23"/>
  <c r="B1026" i="23"/>
  <c r="C1026" i="23"/>
  <c r="D1026" i="23"/>
  <c r="E1026" i="23"/>
  <c r="F1026" i="23"/>
  <c r="A1585" i="23"/>
  <c r="B1585" i="23"/>
  <c r="C1585" i="23"/>
  <c r="D1585" i="23"/>
  <c r="E1585" i="23"/>
  <c r="A712" i="23"/>
  <c r="B712" i="23"/>
  <c r="C712" i="23"/>
  <c r="D712" i="23"/>
  <c r="E712" i="23"/>
  <c r="A1854" i="23"/>
  <c r="B1854" i="23"/>
  <c r="C1854" i="23"/>
  <c r="D1854" i="23"/>
  <c r="E1854" i="23"/>
  <c r="A1511" i="23"/>
  <c r="B1511" i="23"/>
  <c r="C1511" i="23"/>
  <c r="D1511" i="23"/>
  <c r="E1511" i="23"/>
  <c r="A1785" i="23"/>
  <c r="B1785" i="23"/>
  <c r="C1785" i="23"/>
  <c r="D1785" i="23"/>
  <c r="E1785" i="23"/>
  <c r="A110" i="23"/>
  <c r="B110" i="23"/>
  <c r="C110" i="23"/>
  <c r="A1736" i="23"/>
  <c r="B1736" i="23"/>
  <c r="C1736" i="23"/>
  <c r="D1736" i="23"/>
  <c r="E1736" i="23"/>
  <c r="A735" i="23"/>
  <c r="B735" i="23"/>
  <c r="C735" i="23"/>
  <c r="D735" i="23"/>
  <c r="E735" i="23"/>
  <c r="A1422" i="23"/>
  <c r="B1422" i="23"/>
  <c r="C1422" i="23"/>
  <c r="D1422" i="23"/>
  <c r="E1422" i="23"/>
  <c r="A598" i="23"/>
  <c r="B598" i="23"/>
  <c r="C598" i="23"/>
  <c r="D598" i="23"/>
  <c r="E598" i="23"/>
  <c r="A643" i="23"/>
  <c r="B643" i="23"/>
  <c r="C643" i="23"/>
  <c r="D643" i="23"/>
  <c r="E643" i="23"/>
  <c r="A508" i="23"/>
  <c r="C508" i="23"/>
  <c r="D508" i="23"/>
  <c r="E508" i="23"/>
  <c r="A553" i="23"/>
  <c r="B553" i="23"/>
  <c r="C553" i="23"/>
  <c r="D553" i="23"/>
  <c r="E553" i="23"/>
  <c r="A278" i="23"/>
  <c r="B278" i="23"/>
  <c r="C278" i="23"/>
  <c r="D278" i="23"/>
  <c r="E278" i="23"/>
  <c r="F278" i="23"/>
  <c r="I58" i="24"/>
  <c r="A874" i="23"/>
  <c r="B874" i="23"/>
  <c r="C874" i="23"/>
  <c r="D874" i="23"/>
  <c r="E874" i="23"/>
  <c r="A348" i="23"/>
  <c r="B348" i="23"/>
  <c r="C348" i="23"/>
  <c r="D348" i="23"/>
  <c r="E348" i="23"/>
  <c r="A459" i="23"/>
  <c r="G459" i="23"/>
  <c r="B459" i="23"/>
  <c r="C459" i="23"/>
  <c r="D459" i="23"/>
  <c r="E459" i="23"/>
  <c r="A243" i="23"/>
  <c r="B243" i="23"/>
  <c r="C243" i="23"/>
  <c r="D243" i="23"/>
  <c r="E243" i="23"/>
  <c r="A1186" i="23"/>
  <c r="B1186" i="23"/>
  <c r="C1186" i="23"/>
  <c r="D1186" i="23"/>
  <c r="E1186" i="23"/>
  <c r="A1246" i="23"/>
  <c r="B1246" i="23"/>
  <c r="C1246" i="23"/>
  <c r="D1246" i="23"/>
  <c r="E1246" i="23"/>
  <c r="A412" i="23"/>
  <c r="B412" i="23"/>
  <c r="C412" i="23"/>
  <c r="D412" i="23"/>
  <c r="E412" i="23"/>
  <c r="A1027" i="23"/>
  <c r="B1027" i="23"/>
  <c r="C1027" i="23"/>
  <c r="D1027" i="23"/>
  <c r="E1027" i="23"/>
  <c r="F1027" i="23"/>
  <c r="A1295" i="23"/>
  <c r="B1295" i="23"/>
  <c r="C1295" i="23"/>
  <c r="D1295" i="23"/>
  <c r="E1295" i="23"/>
  <c r="A1890" i="23"/>
  <c r="B1890" i="23"/>
  <c r="C1890" i="23"/>
  <c r="D1890" i="23"/>
  <c r="E1890" i="23"/>
  <c r="A1077" i="23"/>
  <c r="B1077" i="23"/>
  <c r="C1077" i="23"/>
  <c r="D1077" i="23"/>
  <c r="E1077" i="23"/>
  <c r="A1296" i="23"/>
  <c r="B1296" i="23"/>
  <c r="C1296" i="23"/>
  <c r="D1296" i="23"/>
  <c r="E1296" i="23"/>
  <c r="A1028" i="23"/>
  <c r="B1028" i="23"/>
  <c r="C1028" i="23"/>
  <c r="D1028" i="23"/>
  <c r="E1028" i="23"/>
  <c r="F1028" i="23"/>
  <c r="A1408" i="23"/>
  <c r="B1408" i="23"/>
  <c r="C1408" i="23"/>
  <c r="D1408" i="23"/>
  <c r="E1408" i="23"/>
  <c r="A195" i="23"/>
  <c r="B195" i="23"/>
  <c r="C195" i="23"/>
  <c r="D195" i="23"/>
  <c r="E195" i="23"/>
  <c r="A1398" i="23"/>
  <c r="B1398" i="23"/>
  <c r="C1398" i="23"/>
  <c r="D1398" i="23"/>
  <c r="E1398" i="23"/>
  <c r="A1297" i="23"/>
  <c r="B1297" i="23"/>
  <c r="C1297" i="23"/>
  <c r="D1297" i="23"/>
  <c r="E1297" i="23"/>
  <c r="A1029" i="23"/>
  <c r="B1029" i="23"/>
  <c r="C1029" i="23"/>
  <c r="D1029" i="23"/>
  <c r="E1029" i="23"/>
  <c r="F1029" i="23"/>
  <c r="A1681" i="23"/>
  <c r="B1681" i="23"/>
  <c r="C1681" i="23"/>
  <c r="D1681" i="23"/>
  <c r="E1681" i="23"/>
  <c r="A1512" i="23"/>
  <c r="B1512" i="23"/>
  <c r="C1512" i="23"/>
  <c r="D1512" i="23"/>
  <c r="E1512" i="23"/>
  <c r="A1870" i="23"/>
  <c r="B1870" i="23"/>
  <c r="C1870" i="23"/>
  <c r="D1870" i="23"/>
  <c r="E1870" i="23"/>
  <c r="A951" i="23"/>
  <c r="B951" i="23"/>
  <c r="C951" i="23"/>
  <c r="D951" i="23"/>
  <c r="E951" i="23"/>
  <c r="A1812" i="23"/>
  <c r="B1812" i="23"/>
  <c r="C1812" i="23"/>
  <c r="D1812" i="23"/>
  <c r="E1812" i="23"/>
  <c r="A1513" i="23"/>
  <c r="B1513" i="23"/>
  <c r="C1513" i="23"/>
  <c r="D1513" i="23"/>
  <c r="E1513" i="23"/>
  <c r="A1765" i="23"/>
  <c r="B1765" i="23"/>
  <c r="C1765" i="23"/>
  <c r="D1765" i="23"/>
  <c r="E1765" i="23"/>
  <c r="A1389" i="23"/>
  <c r="B1389" i="23"/>
  <c r="C1389" i="23"/>
  <c r="D1389" i="23"/>
  <c r="E1389" i="23"/>
  <c r="A111" i="23"/>
  <c r="B111" i="23"/>
  <c r="C111" i="23"/>
  <c r="A1716" i="23"/>
  <c r="B1716" i="23"/>
  <c r="C1716" i="23"/>
  <c r="D1716" i="23"/>
  <c r="E1716" i="23"/>
  <c r="A697" i="23"/>
  <c r="B697" i="23"/>
  <c r="C697" i="23"/>
  <c r="D697" i="23"/>
  <c r="E697" i="23"/>
  <c r="A112" i="23"/>
  <c r="B112" i="23"/>
  <c r="C112" i="23"/>
  <c r="A1322" i="23"/>
  <c r="B1322" i="23"/>
  <c r="C1322" i="23"/>
  <c r="D1322" i="23"/>
  <c r="E1322" i="23"/>
  <c r="A1626" i="23"/>
  <c r="B1626" i="23"/>
  <c r="C1626" i="23"/>
  <c r="D1626" i="23"/>
  <c r="E1626" i="23"/>
  <c r="B667" i="23"/>
  <c r="C667" i="23"/>
  <c r="D667" i="23"/>
  <c r="E667" i="23"/>
  <c r="A667" i="23"/>
  <c r="A1828" i="23"/>
  <c r="B1828" i="23"/>
  <c r="C1828" i="23"/>
  <c r="D1828" i="23"/>
  <c r="E1828" i="23"/>
  <c r="A1508" i="23"/>
  <c r="B1508" i="23"/>
  <c r="C1508" i="23"/>
  <c r="D1508" i="23"/>
  <c r="E1508" i="23"/>
  <c r="A106" i="23"/>
  <c r="B106" i="23"/>
  <c r="C106" i="23"/>
  <c r="A1715" i="23"/>
  <c r="B1715" i="23"/>
  <c r="C1715" i="23"/>
  <c r="D1715" i="23"/>
  <c r="E1715" i="23"/>
  <c r="A696" i="23"/>
  <c r="B696" i="23"/>
  <c r="C696" i="23"/>
  <c r="D696" i="23"/>
  <c r="E696" i="23"/>
  <c r="A107" i="23"/>
  <c r="B107" i="23"/>
  <c r="C107" i="23"/>
  <c r="A1321" i="23"/>
  <c r="B1321" i="23"/>
  <c r="C1321" i="23"/>
  <c r="D1321" i="23"/>
  <c r="E1321" i="23"/>
  <c r="A1625" i="23"/>
  <c r="B1625" i="23"/>
  <c r="C1625" i="23"/>
  <c r="D1625" i="23"/>
  <c r="E1625" i="23"/>
  <c r="A948" i="23"/>
  <c r="B948" i="23"/>
  <c r="C948" i="23"/>
  <c r="D948" i="23"/>
  <c r="E948" i="23"/>
  <c r="A1075" i="23"/>
  <c r="B1075" i="23"/>
  <c r="C1075" i="23"/>
  <c r="D1075" i="23"/>
  <c r="E1075" i="23"/>
  <c r="A1268" i="23"/>
  <c r="B1268" i="23"/>
  <c r="C1268" i="23"/>
  <c r="D1268" i="23"/>
  <c r="E1268" i="23"/>
  <c r="A1507" i="23"/>
  <c r="B1507" i="23"/>
  <c r="C1507" i="23"/>
  <c r="D1507" i="23"/>
  <c r="E1507" i="23"/>
  <c r="A1889" i="23"/>
  <c r="B1889" i="23"/>
  <c r="C1889" i="23"/>
  <c r="D1889" i="23"/>
  <c r="E1889" i="23"/>
  <c r="A1764" i="23"/>
  <c r="B1764" i="23"/>
  <c r="C1764" i="23"/>
  <c r="D1764" i="23"/>
  <c r="E1764" i="23"/>
  <c r="A1388" i="23"/>
  <c r="B1388" i="23"/>
  <c r="C1388" i="23"/>
  <c r="D1388" i="23"/>
  <c r="E1388" i="23"/>
  <c r="A1811" i="23"/>
  <c r="B1811" i="23"/>
  <c r="C1811" i="23"/>
  <c r="D1811" i="23"/>
  <c r="E1811" i="23"/>
  <c r="A408" i="23"/>
  <c r="B408" i="23"/>
  <c r="C408" i="23"/>
  <c r="D408" i="23"/>
  <c r="E408" i="23"/>
  <c r="A471" i="23"/>
  <c r="B471" i="23"/>
  <c r="C471" i="23"/>
  <c r="D471" i="23"/>
  <c r="E471" i="23"/>
  <c r="A241" i="23"/>
  <c r="B241" i="23"/>
  <c r="C241" i="23"/>
  <c r="D241" i="23"/>
  <c r="E241" i="23"/>
  <c r="A1888" i="23"/>
  <c r="B1888" i="23"/>
  <c r="C1888" i="23"/>
  <c r="D1888" i="23"/>
  <c r="E1888" i="23"/>
  <c r="A1114" i="23"/>
  <c r="B1114" i="23"/>
  <c r="C1114" i="23"/>
  <c r="D1114" i="23"/>
  <c r="E1114" i="23"/>
  <c r="A1020" i="23"/>
  <c r="B1020" i="23"/>
  <c r="C1020" i="23"/>
  <c r="D1020" i="23"/>
  <c r="E1020" i="23"/>
  <c r="F1020" i="23"/>
  <c r="A1293" i="23"/>
  <c r="B1293" i="23"/>
  <c r="C1293" i="23"/>
  <c r="D1293" i="23"/>
  <c r="E1293" i="23"/>
  <c r="A42" i="23"/>
  <c r="B42" i="23"/>
  <c r="C42" i="23"/>
  <c r="D42" i="23"/>
  <c r="E42" i="23"/>
  <c r="A194" i="23"/>
  <c r="B194" i="23"/>
  <c r="C194" i="23"/>
  <c r="D194" i="23"/>
  <c r="E194" i="23"/>
  <c r="A1021" i="23"/>
  <c r="B1021" i="23"/>
  <c r="C1021" i="23"/>
  <c r="D1021" i="23"/>
  <c r="E1021" i="23"/>
  <c r="F1021" i="23"/>
  <c r="A1550" i="23"/>
  <c r="B1550" i="23"/>
  <c r="C1550" i="23"/>
  <c r="D1550" i="23"/>
  <c r="E1550" i="23"/>
  <c r="A437" i="23"/>
  <c r="B437" i="23"/>
  <c r="C437" i="23"/>
  <c r="D437" i="23"/>
  <c r="E437" i="23"/>
  <c r="A1181" i="23"/>
  <c r="B1181" i="23"/>
  <c r="C1181" i="23"/>
  <c r="D1181" i="23"/>
  <c r="E1181" i="23"/>
  <c r="A1241" i="23"/>
  <c r="B1241" i="23"/>
  <c r="C1241" i="23"/>
  <c r="D1241" i="23"/>
  <c r="E1241" i="23"/>
  <c r="A407" i="23"/>
  <c r="B407" i="23"/>
  <c r="C407" i="23"/>
  <c r="D407" i="23"/>
  <c r="E407" i="23"/>
  <c r="A869" i="23"/>
  <c r="B869" i="23"/>
  <c r="C869" i="23"/>
  <c r="D869" i="23"/>
  <c r="E869" i="23"/>
  <c r="A343" i="23"/>
  <c r="B343" i="23"/>
  <c r="C343" i="23"/>
  <c r="D343" i="23"/>
  <c r="E343" i="23"/>
  <c r="A1845" i="23"/>
  <c r="B1845" i="23"/>
  <c r="C1845" i="23"/>
  <c r="D1845" i="23"/>
  <c r="E1845" i="23"/>
  <c r="A947" i="23"/>
  <c r="B947" i="23"/>
  <c r="C947" i="23"/>
  <c r="D947" i="23"/>
  <c r="E947" i="23"/>
  <c r="A679" i="23"/>
  <c r="B679" i="23"/>
  <c r="C679" i="23"/>
  <c r="D679" i="23"/>
  <c r="E679" i="23"/>
  <c r="A4" i="23"/>
  <c r="B4" i="23"/>
  <c r="H3" i="23"/>
  <c r="C4" i="23"/>
  <c r="I3" i="23"/>
  <c r="D4" i="23"/>
  <c r="E4" i="23"/>
  <c r="K3" i="23"/>
  <c r="A746" i="23"/>
  <c r="B746" i="23"/>
  <c r="C746" i="23"/>
  <c r="D746" i="23"/>
  <c r="E746" i="23"/>
  <c r="A1506" i="23"/>
  <c r="B1506" i="23"/>
  <c r="C1506" i="23"/>
  <c r="D1506" i="23"/>
  <c r="E1506" i="23"/>
  <c r="A1784" i="23"/>
  <c r="B1784" i="23"/>
  <c r="C1784" i="23"/>
  <c r="D1784" i="23"/>
  <c r="E1784" i="23"/>
  <c r="A105" i="23"/>
  <c r="B105" i="23"/>
  <c r="C105" i="23"/>
  <c r="A1735" i="23"/>
  <c r="B1735" i="23"/>
  <c r="C1735" i="23"/>
  <c r="D1735" i="23"/>
  <c r="E1735" i="23"/>
  <c r="A219" i="23"/>
  <c r="B219" i="23"/>
  <c r="C219" i="23"/>
  <c r="D219" i="23"/>
  <c r="E219" i="23"/>
  <c r="A1421" i="23"/>
  <c r="B1421" i="23"/>
  <c r="C1421" i="23"/>
  <c r="D1421" i="23"/>
  <c r="E1421" i="23"/>
  <c r="A596" i="23"/>
  <c r="B596" i="23"/>
  <c r="C596" i="23"/>
  <c r="D596" i="23"/>
  <c r="E596" i="23"/>
  <c r="A641" i="23"/>
  <c r="B641" i="23"/>
  <c r="C641" i="23"/>
  <c r="D641" i="23"/>
  <c r="E641" i="23"/>
  <c r="A506" i="23"/>
  <c r="C506" i="23"/>
  <c r="D506" i="23"/>
  <c r="E506" i="23"/>
  <c r="A551" i="23"/>
  <c r="B551" i="23"/>
  <c r="C551" i="23"/>
  <c r="D551" i="23"/>
  <c r="E551" i="23"/>
  <c r="A276" i="23"/>
  <c r="B276" i="23"/>
  <c r="C276" i="23"/>
  <c r="D276" i="23"/>
  <c r="E276" i="23"/>
  <c r="F276" i="23"/>
  <c r="A1113" i="23"/>
  <c r="B1113" i="23"/>
  <c r="C1113" i="23"/>
  <c r="D1113" i="23"/>
  <c r="E1113" i="23"/>
  <c r="A1019" i="23"/>
  <c r="B1019" i="23"/>
  <c r="C1019" i="23"/>
  <c r="D1019" i="23"/>
  <c r="E1019" i="23"/>
  <c r="F1019" i="23"/>
  <c r="A870" i="23"/>
  <c r="B870" i="23"/>
  <c r="C870" i="23"/>
  <c r="D870" i="23"/>
  <c r="E870" i="23"/>
  <c r="A344" i="23"/>
  <c r="B344" i="23"/>
  <c r="C344" i="23"/>
  <c r="D344" i="23"/>
  <c r="E344" i="23"/>
  <c r="A1182" i="23"/>
  <c r="B1182" i="23"/>
  <c r="C1182" i="23"/>
  <c r="D1182" i="23"/>
  <c r="E1182" i="23"/>
  <c r="A1242" i="23"/>
  <c r="B1242" i="23"/>
  <c r="C1242" i="23"/>
  <c r="D1242" i="23"/>
  <c r="E1242" i="23"/>
  <c r="A791" i="23"/>
  <c r="B791" i="23"/>
  <c r="C791" i="23"/>
  <c r="D791" i="23"/>
  <c r="E791" i="23"/>
  <c r="A1017" i="23"/>
  <c r="B1017" i="23"/>
  <c r="C1017" i="23"/>
  <c r="D1017" i="23"/>
  <c r="E1017" i="23"/>
  <c r="F1017" i="23"/>
  <c r="A1110" i="23"/>
  <c r="B1110" i="23"/>
  <c r="C1110" i="23"/>
  <c r="D1110" i="23"/>
  <c r="E1110" i="23"/>
  <c r="A1504" i="23"/>
  <c r="B1504" i="23"/>
  <c r="C1504" i="23"/>
  <c r="D1504" i="23"/>
  <c r="E1504" i="23"/>
  <c r="A1804" i="23"/>
  <c r="B1804" i="23"/>
  <c r="C1804" i="23"/>
  <c r="D1804" i="23"/>
  <c r="E1804" i="23"/>
  <c r="A1111" i="23"/>
  <c r="B1111" i="23"/>
  <c r="C1111" i="23"/>
  <c r="D1111" i="23"/>
  <c r="E1111" i="23"/>
  <c r="A1827" i="23"/>
  <c r="B1827" i="23"/>
  <c r="C1827" i="23"/>
  <c r="D1827" i="23"/>
  <c r="E1827" i="23"/>
  <c r="A1505" i="23"/>
  <c r="B1505" i="23"/>
  <c r="C1505" i="23"/>
  <c r="D1505" i="23"/>
  <c r="E1505" i="23"/>
  <c r="A15" i="23"/>
  <c r="B15" i="23"/>
  <c r="C15" i="23"/>
  <c r="D15" i="23"/>
  <c r="E15" i="23"/>
  <c r="A103" i="23"/>
  <c r="B103" i="23"/>
  <c r="C103" i="23"/>
  <c r="A210" i="23"/>
  <c r="B210" i="23"/>
  <c r="C210" i="23"/>
  <c r="D210" i="23"/>
  <c r="E210" i="23"/>
  <c r="A1139" i="23"/>
  <c r="B1139" i="23"/>
  <c r="C1139" i="23"/>
  <c r="D1139" i="23"/>
  <c r="E1139" i="23"/>
  <c r="A1112" i="23"/>
  <c r="B1112" i="23"/>
  <c r="C1112" i="23"/>
  <c r="D1112" i="23"/>
  <c r="E1112" i="23"/>
  <c r="A104" i="23"/>
  <c r="B104" i="23"/>
  <c r="C104" i="23"/>
  <c r="A1348" i="23"/>
  <c r="B1348" i="23"/>
  <c r="C1348" i="23"/>
  <c r="D1348" i="23"/>
  <c r="E1348" i="23"/>
  <c r="A1568" i="23"/>
  <c r="B1568" i="23"/>
  <c r="C1568" i="23"/>
  <c r="D1568" i="23"/>
  <c r="E1568" i="23"/>
  <c r="A594" i="23"/>
  <c r="B594" i="23"/>
  <c r="C594" i="23"/>
  <c r="D594" i="23"/>
  <c r="E594" i="23"/>
  <c r="A639" i="23"/>
  <c r="B639" i="23"/>
  <c r="C639" i="23"/>
  <c r="D639" i="23"/>
  <c r="E639" i="23"/>
  <c r="A504" i="23"/>
  <c r="C504" i="23"/>
  <c r="D504" i="23"/>
  <c r="E504" i="23"/>
  <c r="A549" i="23"/>
  <c r="B549" i="23"/>
  <c r="C549" i="23"/>
  <c r="D549" i="23"/>
  <c r="E549" i="23"/>
  <c r="A274" i="23"/>
  <c r="B274" i="23"/>
  <c r="C274" i="23"/>
  <c r="D274" i="23"/>
  <c r="E274" i="23"/>
  <c r="F274" i="23"/>
  <c r="A865" i="23"/>
  <c r="B865" i="23"/>
  <c r="C865" i="23"/>
  <c r="D865" i="23"/>
  <c r="E865" i="23"/>
  <c r="A339" i="23"/>
  <c r="B339" i="23"/>
  <c r="C339" i="23"/>
  <c r="D339" i="23"/>
  <c r="E339" i="23"/>
  <c r="A945" i="23"/>
  <c r="B945" i="23"/>
  <c r="C945" i="23"/>
  <c r="D945" i="23"/>
  <c r="E945" i="23"/>
  <c r="A1570" i="23"/>
  <c r="G1570" i="23"/>
  <c r="B1570" i="23"/>
  <c r="C1570" i="23"/>
  <c r="I1570" i="23"/>
  <c r="Q16" i="24"/>
  <c r="D1570" i="23"/>
  <c r="J1570" i="23"/>
  <c r="R16" i="24"/>
  <c r="E1570" i="23"/>
  <c r="A1638" i="23"/>
  <c r="B1638" i="23"/>
  <c r="C1638" i="23"/>
  <c r="D1638" i="23"/>
  <c r="E1638" i="23"/>
  <c r="A595" i="23"/>
  <c r="B595" i="23"/>
  <c r="C595" i="23"/>
  <c r="D595" i="23"/>
  <c r="E595" i="23"/>
  <c r="A640" i="23"/>
  <c r="B640" i="23"/>
  <c r="C640" i="23"/>
  <c r="D640" i="23"/>
  <c r="E640" i="23"/>
  <c r="A505" i="23"/>
  <c r="C505" i="23"/>
  <c r="D505" i="23"/>
  <c r="E505" i="23"/>
  <c r="A550" i="23"/>
  <c r="B550" i="23"/>
  <c r="C550" i="23"/>
  <c r="D550" i="23"/>
  <c r="E550" i="23"/>
  <c r="A275" i="23"/>
  <c r="B275" i="23"/>
  <c r="C275" i="23"/>
  <c r="D275" i="23"/>
  <c r="E275" i="23"/>
  <c r="A866" i="23"/>
  <c r="B866" i="23"/>
  <c r="C866" i="23"/>
  <c r="D866" i="23"/>
  <c r="E866" i="23"/>
  <c r="A340" i="23"/>
  <c r="B340" i="23"/>
  <c r="C340" i="23"/>
  <c r="D340" i="23"/>
  <c r="E340" i="23"/>
  <c r="A1180" i="23"/>
  <c r="B1180" i="23"/>
  <c r="C1180" i="23"/>
  <c r="D1180" i="23"/>
  <c r="E1180" i="23"/>
  <c r="A1240" i="23"/>
  <c r="B1240" i="23"/>
  <c r="C1240" i="23"/>
  <c r="D1240" i="23"/>
  <c r="E1240" i="23"/>
  <c r="A406" i="23"/>
  <c r="B406" i="23"/>
  <c r="C406" i="23"/>
  <c r="D406" i="23"/>
  <c r="E406" i="23"/>
  <c r="A150" i="23"/>
  <c r="B150" i="23"/>
  <c r="C150" i="23"/>
  <c r="D150" i="23"/>
  <c r="E150" i="23"/>
  <c r="A867" i="23"/>
  <c r="B867" i="23"/>
  <c r="C867" i="23"/>
  <c r="D867" i="23"/>
  <c r="E867" i="23"/>
  <c r="A341" i="23"/>
  <c r="B341" i="23"/>
  <c r="C341" i="23"/>
  <c r="D341" i="23"/>
  <c r="E341" i="23"/>
  <c r="A1018" i="23"/>
  <c r="B1018" i="23"/>
  <c r="C1018" i="23"/>
  <c r="D1018" i="23"/>
  <c r="E1018" i="23"/>
  <c r="F1018" i="23"/>
  <c r="A1887" i="23"/>
  <c r="B1887" i="23"/>
  <c r="C1887" i="23"/>
  <c r="D1887" i="23"/>
  <c r="E1887" i="23"/>
  <c r="A198" i="23"/>
  <c r="B198" i="23"/>
  <c r="C198" i="23"/>
  <c r="D198" i="23"/>
  <c r="E198" i="23"/>
  <c r="A1413" i="23"/>
  <c r="B1413" i="23"/>
  <c r="C1413" i="23"/>
  <c r="D1413" i="23"/>
  <c r="E1413" i="23"/>
  <c r="A151" i="23"/>
  <c r="B151" i="23"/>
  <c r="C151" i="23"/>
  <c r="D151" i="23"/>
  <c r="E151" i="23"/>
  <c r="A788" i="23"/>
  <c r="B788" i="23"/>
  <c r="C788" i="23"/>
  <c r="D788" i="23"/>
  <c r="E788" i="23"/>
  <c r="A1898" i="23"/>
  <c r="B1898" i="23"/>
  <c r="C1898" i="23"/>
  <c r="D1898" i="23"/>
  <c r="E1898" i="23"/>
  <c r="A1292" i="23"/>
  <c r="B1292" i="23"/>
  <c r="C1292" i="23"/>
  <c r="D1292" i="23"/>
  <c r="E1292" i="23"/>
  <c r="A868" i="23"/>
  <c r="B868" i="23"/>
  <c r="C868" i="23"/>
  <c r="D868" i="23"/>
  <c r="E868" i="23"/>
  <c r="A342" i="23"/>
  <c r="B342" i="23"/>
  <c r="C342" i="23"/>
  <c r="D342" i="23"/>
  <c r="E342" i="23"/>
  <c r="A946" i="23"/>
  <c r="B946" i="23"/>
  <c r="C946" i="23"/>
  <c r="D946" i="23"/>
  <c r="E946" i="23"/>
  <c r="A1561" i="23"/>
  <c r="B1561" i="23"/>
  <c r="C1561" i="23"/>
  <c r="D1561" i="23"/>
  <c r="E1561" i="23"/>
  <c r="B1659" i="23"/>
  <c r="C1659" i="23"/>
  <c r="D1659" i="23"/>
  <c r="E1659" i="23"/>
  <c r="A1659" i="23"/>
  <c r="A1067" i="23"/>
  <c r="B1067" i="23"/>
  <c r="C1067" i="23"/>
  <c r="D1067" i="23"/>
  <c r="E1067" i="23"/>
  <c r="F1067" i="23"/>
  <c r="A446" i="23"/>
  <c r="B446" i="23"/>
  <c r="C446" i="23"/>
  <c r="D446" i="23"/>
  <c r="E446" i="23"/>
  <c r="A1109" i="23"/>
  <c r="B1109" i="23"/>
  <c r="C1109" i="23"/>
  <c r="D1109" i="23"/>
  <c r="E1109" i="23"/>
  <c r="A453" i="23"/>
  <c r="B453" i="23"/>
  <c r="C453" i="23"/>
  <c r="D453" i="23"/>
  <c r="E453" i="23"/>
  <c r="A1501" i="23"/>
  <c r="B1501" i="23"/>
  <c r="C1501" i="23"/>
  <c r="D1501" i="23"/>
  <c r="E1501" i="23"/>
  <c r="A28" i="23"/>
  <c r="B28" i="23"/>
  <c r="C28" i="23"/>
  <c r="D28" i="23"/>
  <c r="E28" i="23"/>
  <c r="A1014" i="23"/>
  <c r="B1014" i="23"/>
  <c r="C1014" i="23"/>
  <c r="D1014" i="23"/>
  <c r="E1014" i="23"/>
  <c r="F1014" i="23"/>
  <c r="A14" i="23"/>
  <c r="B14" i="23"/>
  <c r="C14" i="23"/>
  <c r="D14" i="23"/>
  <c r="E14" i="23"/>
  <c r="A98" i="23"/>
  <c r="B98" i="23"/>
  <c r="C98" i="23"/>
  <c r="A209" i="23"/>
  <c r="B209" i="23"/>
  <c r="C209" i="23"/>
  <c r="D209" i="23"/>
  <c r="E209" i="23"/>
  <c r="A1606" i="23"/>
  <c r="B1606" i="23"/>
  <c r="C1606" i="23"/>
  <c r="D1606" i="23"/>
  <c r="E1606" i="23"/>
  <c r="A99" i="23"/>
  <c r="B99" i="23"/>
  <c r="C99" i="23"/>
  <c r="A1347" i="23"/>
  <c r="B1347" i="23"/>
  <c r="C1347" i="23"/>
  <c r="D1347" i="23"/>
  <c r="E1347" i="23"/>
  <c r="A1439" i="23"/>
  <c r="B1439" i="23"/>
  <c r="C1439" i="23"/>
  <c r="D1439" i="23"/>
  <c r="E1439" i="23"/>
  <c r="A1560" i="23"/>
  <c r="B1560" i="23"/>
  <c r="C1560" i="23"/>
  <c r="D1560" i="23"/>
  <c r="E1560" i="23"/>
  <c r="A1549" i="23"/>
  <c r="B1549" i="23"/>
  <c r="C1549" i="23"/>
  <c r="D1549" i="23"/>
  <c r="E1549" i="23"/>
  <c r="A436" i="23"/>
  <c r="B436" i="23"/>
  <c r="C436" i="23"/>
  <c r="D436" i="23"/>
  <c r="E436" i="23"/>
  <c r="A1667" i="23"/>
  <c r="B1667" i="23"/>
  <c r="C1667" i="23"/>
  <c r="D1667" i="23"/>
  <c r="E1667" i="23"/>
  <c r="A1844" i="23"/>
  <c r="B1844" i="23"/>
  <c r="C1844" i="23"/>
  <c r="D1844" i="23"/>
  <c r="E1844" i="23"/>
  <c r="A943" i="23"/>
  <c r="B943" i="23"/>
  <c r="C943" i="23"/>
  <c r="D943" i="23"/>
  <c r="E943" i="23"/>
  <c r="A1641" i="23"/>
  <c r="B1641" i="23"/>
  <c r="C1641" i="23"/>
  <c r="D1641" i="23"/>
  <c r="E1641" i="23"/>
  <c r="A592" i="23"/>
  <c r="B592" i="23"/>
  <c r="C592" i="23"/>
  <c r="D592" i="23"/>
  <c r="E592" i="23"/>
  <c r="A637" i="23"/>
  <c r="B637" i="23"/>
  <c r="C637" i="23"/>
  <c r="D637" i="23"/>
  <c r="E637" i="23"/>
  <c r="A502" i="23"/>
  <c r="C502" i="23"/>
  <c r="D502" i="23"/>
  <c r="E502" i="23"/>
  <c r="A547" i="23"/>
  <c r="B547" i="23"/>
  <c r="C547" i="23"/>
  <c r="D547" i="23"/>
  <c r="E547" i="23"/>
  <c r="A272" i="23"/>
  <c r="B272" i="23"/>
  <c r="C272" i="23"/>
  <c r="D272" i="23"/>
  <c r="E272" i="23"/>
  <c r="A863" i="23"/>
  <c r="B863" i="23"/>
  <c r="C863" i="23"/>
  <c r="D863" i="23"/>
  <c r="E863" i="23"/>
  <c r="A337" i="23"/>
  <c r="B337" i="23"/>
  <c r="C337" i="23"/>
  <c r="D337" i="23"/>
  <c r="E337" i="23"/>
  <c r="A1178" i="23"/>
  <c r="B1178" i="23"/>
  <c r="C1178" i="23"/>
  <c r="D1178" i="23"/>
  <c r="E1178" i="23"/>
  <c r="A1238" i="23"/>
  <c r="B1238" i="23"/>
  <c r="C1238" i="23"/>
  <c r="D1238" i="23"/>
  <c r="E1238" i="23"/>
  <c r="A404" i="23"/>
  <c r="B404" i="23"/>
  <c r="C404" i="23"/>
  <c r="D404" i="23"/>
  <c r="E404" i="23"/>
  <c r="A173" i="23"/>
  <c r="B173" i="23"/>
  <c r="C173" i="23"/>
  <c r="D173" i="23"/>
  <c r="E173" i="23"/>
  <c r="A1015" i="23"/>
  <c r="B1015" i="23"/>
  <c r="C1015" i="23"/>
  <c r="D1015" i="23"/>
  <c r="E1015" i="23"/>
  <c r="F1015" i="23"/>
  <c r="A1357" i="23"/>
  <c r="B1357" i="23"/>
  <c r="C1357" i="23"/>
  <c r="D1357" i="23"/>
  <c r="E1357" i="23"/>
  <c r="A811" i="23"/>
  <c r="B811" i="23"/>
  <c r="C811" i="23"/>
  <c r="D811" i="23"/>
  <c r="E811" i="23"/>
  <c r="A470" i="23"/>
  <c r="B470" i="23"/>
  <c r="C470" i="23"/>
  <c r="D470" i="23"/>
  <c r="E470" i="23"/>
  <c r="A240" i="23"/>
  <c r="B240" i="23"/>
  <c r="C240" i="23"/>
  <c r="D240" i="23"/>
  <c r="E240" i="23"/>
  <c r="A593" i="23"/>
  <c r="B593" i="23"/>
  <c r="C593" i="23"/>
  <c r="D593" i="23"/>
  <c r="E593" i="23"/>
  <c r="A638" i="23"/>
  <c r="B638" i="23"/>
  <c r="C638" i="23"/>
  <c r="D638" i="23"/>
  <c r="E638" i="23"/>
  <c r="A503" i="23"/>
  <c r="C503" i="23"/>
  <c r="D503" i="23"/>
  <c r="E503" i="23"/>
  <c r="A548" i="23"/>
  <c r="B548" i="23"/>
  <c r="C548" i="23"/>
  <c r="D548" i="23"/>
  <c r="E548" i="23"/>
  <c r="A273" i="23"/>
  <c r="B273" i="23"/>
  <c r="C273" i="23"/>
  <c r="D273" i="23"/>
  <c r="E273" i="23"/>
  <c r="A864" i="23"/>
  <c r="B864" i="23"/>
  <c r="C864" i="23"/>
  <c r="D864" i="23"/>
  <c r="E864" i="23"/>
  <c r="A338" i="23"/>
  <c r="B338" i="23"/>
  <c r="C338" i="23"/>
  <c r="D338" i="23"/>
  <c r="E338" i="23"/>
  <c r="A944" i="23"/>
  <c r="B944" i="23"/>
  <c r="C944" i="23"/>
  <c r="D944" i="23"/>
  <c r="E944" i="23"/>
  <c r="A1179" i="23"/>
  <c r="B1179" i="23"/>
  <c r="C1179" i="23"/>
  <c r="D1179" i="23"/>
  <c r="E1179" i="23"/>
  <c r="A1239" i="23"/>
  <c r="B1239" i="23"/>
  <c r="C1239" i="23"/>
  <c r="D1239" i="23"/>
  <c r="E1239" i="23"/>
  <c r="A405" i="23"/>
  <c r="B405" i="23"/>
  <c r="C405" i="23"/>
  <c r="D405" i="23"/>
  <c r="E405" i="23"/>
  <c r="A1695" i="23"/>
  <c r="B1695" i="23"/>
  <c r="C1695" i="23"/>
  <c r="D1695" i="23"/>
  <c r="E1695" i="23"/>
  <c r="A683" i="23"/>
  <c r="B683" i="23"/>
  <c r="C683" i="23"/>
  <c r="D683" i="23"/>
  <c r="E683" i="23"/>
  <c r="A1859" i="23"/>
  <c r="B1859" i="23"/>
  <c r="C1859" i="23"/>
  <c r="D1859" i="23"/>
  <c r="E1859" i="23"/>
  <c r="A1502" i="23"/>
  <c r="B1502" i="23"/>
  <c r="C1502" i="23"/>
  <c r="D1502" i="23"/>
  <c r="E1502" i="23"/>
  <c r="A745" i="23"/>
  <c r="B745" i="23"/>
  <c r="C745" i="23"/>
  <c r="D745" i="23"/>
  <c r="E745" i="23"/>
  <c r="A1783" i="23"/>
  <c r="B1783" i="23"/>
  <c r="C1783" i="23"/>
  <c r="D1783" i="23"/>
  <c r="E1783" i="23"/>
  <c r="A100" i="23"/>
  <c r="B100" i="23"/>
  <c r="C100" i="23"/>
  <c r="A1734" i="23"/>
  <c r="B1734" i="23"/>
  <c r="C1734" i="23"/>
  <c r="D1734" i="23"/>
  <c r="E1734" i="23"/>
  <c r="A902" i="23"/>
  <c r="B902" i="23"/>
  <c r="C902" i="23"/>
  <c r="D902" i="23"/>
  <c r="E902" i="23"/>
  <c r="A1016" i="23"/>
  <c r="B1016" i="23"/>
  <c r="C1016" i="23"/>
  <c r="D1016" i="23"/>
  <c r="E1016" i="23"/>
  <c r="F1016" i="23"/>
  <c r="A1387" i="23"/>
  <c r="B1387" i="23"/>
  <c r="C1387" i="23"/>
  <c r="D1387" i="23"/>
  <c r="E1387" i="23"/>
  <c r="A1797" i="23"/>
  <c r="B1797" i="23"/>
  <c r="C1797" i="23"/>
  <c r="D1797" i="23"/>
  <c r="E1797" i="23"/>
  <c r="A1826" i="23"/>
  <c r="B1826" i="23"/>
  <c r="C1826" i="23"/>
  <c r="D1826" i="23"/>
  <c r="E1826" i="23"/>
  <c r="A1503" i="23"/>
  <c r="B1503" i="23"/>
  <c r="C1503" i="23"/>
  <c r="D1503" i="23"/>
  <c r="E1503" i="23"/>
  <c r="A819" i="23"/>
  <c r="B819" i="23"/>
  <c r="C819" i="23"/>
  <c r="D819" i="23"/>
  <c r="E819" i="23"/>
  <c r="A727" i="23"/>
  <c r="B727" i="23"/>
  <c r="C727" i="23"/>
  <c r="D727" i="23"/>
  <c r="E727" i="23"/>
  <c r="A1763" i="23"/>
  <c r="B1763" i="23"/>
  <c r="C1763" i="23"/>
  <c r="D1763" i="23"/>
  <c r="E1763" i="23"/>
  <c r="A101" i="23"/>
  <c r="B101" i="23"/>
  <c r="C101" i="23"/>
  <c r="A1714" i="23"/>
  <c r="B1714" i="23"/>
  <c r="C1714" i="23"/>
  <c r="D1714" i="23"/>
  <c r="E1714" i="23"/>
  <c r="A695" i="23"/>
  <c r="B695" i="23"/>
  <c r="C695" i="23"/>
  <c r="D695" i="23"/>
  <c r="E695" i="23"/>
  <c r="A102" i="23"/>
  <c r="B102" i="23"/>
  <c r="C102" i="23"/>
  <c r="A1320" i="23"/>
  <c r="B1320" i="23"/>
  <c r="C1320" i="23"/>
  <c r="D1320" i="23"/>
  <c r="E1320" i="23"/>
  <c r="A1624" i="23"/>
  <c r="B1624" i="23"/>
  <c r="C1624" i="23"/>
  <c r="D1624" i="23"/>
  <c r="E1624" i="23"/>
  <c r="B1656" i="23"/>
  <c r="C1656" i="23"/>
  <c r="D1656" i="23"/>
  <c r="E1656" i="23"/>
  <c r="A1656" i="23"/>
  <c r="A1106" i="23"/>
  <c r="B1106" i="23"/>
  <c r="C1106" i="23"/>
  <c r="D1106" i="23"/>
  <c r="E1106" i="23"/>
  <c r="A1066" i="23"/>
  <c r="B1066" i="23"/>
  <c r="C1066" i="23"/>
  <c r="D1066" i="23"/>
  <c r="E1066" i="23"/>
  <c r="F1066" i="23"/>
  <c r="A1495" i="23"/>
  <c r="B1495" i="23"/>
  <c r="C1495" i="23"/>
  <c r="D1495" i="23"/>
  <c r="E1495" i="23"/>
  <c r="A751" i="23"/>
  <c r="B751" i="23"/>
  <c r="C751" i="23"/>
  <c r="D751" i="23"/>
  <c r="E751" i="23"/>
  <c r="A739" i="23"/>
  <c r="B739" i="23"/>
  <c r="C739" i="23"/>
  <c r="D739" i="23"/>
  <c r="E739" i="23"/>
  <c r="A1107" i="23"/>
  <c r="B1107" i="23"/>
  <c r="C1107" i="23"/>
  <c r="D1107" i="23"/>
  <c r="E1107" i="23"/>
  <c r="A1334" i="23"/>
  <c r="B1334" i="23"/>
  <c r="C1334" i="23"/>
  <c r="D1334" i="23"/>
  <c r="E1334" i="23"/>
  <c r="A1496" i="23"/>
  <c r="B1496" i="23"/>
  <c r="C1496" i="23"/>
  <c r="D1496" i="23"/>
  <c r="E1496" i="23"/>
  <c r="A35" i="23"/>
  <c r="B35" i="23"/>
  <c r="C35" i="23"/>
  <c r="D35" i="23"/>
  <c r="E35" i="23"/>
  <c r="A1671" i="23"/>
  <c r="B1671" i="23"/>
  <c r="C1671" i="23"/>
  <c r="D1671" i="23"/>
  <c r="E1671" i="23"/>
  <c r="A1010" i="23"/>
  <c r="B1010" i="23"/>
  <c r="C1010" i="23"/>
  <c r="D1010" i="23"/>
  <c r="E1010" i="23"/>
  <c r="F1010" i="23"/>
  <c r="A13" i="23"/>
  <c r="B13" i="23"/>
  <c r="C13" i="23"/>
  <c r="D13" i="23"/>
  <c r="E13" i="23"/>
  <c r="A93" i="23"/>
  <c r="B93" i="23"/>
  <c r="C93" i="23"/>
  <c r="A1605" i="23"/>
  <c r="B1605" i="23"/>
  <c r="C1605" i="23"/>
  <c r="D1605" i="23"/>
  <c r="E1605" i="23"/>
  <c r="A94" i="23"/>
  <c r="B94" i="23"/>
  <c r="C94" i="23"/>
  <c r="A1346" i="23"/>
  <c r="B1346" i="23"/>
  <c r="C1346" i="23"/>
  <c r="D1346" i="23"/>
  <c r="E1346" i="23"/>
  <c r="A1435" i="23"/>
  <c r="B1435" i="23"/>
  <c r="C1435" i="23"/>
  <c r="D1435" i="23"/>
  <c r="E1435" i="23"/>
  <c r="A1666" i="23"/>
  <c r="B1666" i="23"/>
  <c r="C1666" i="23"/>
  <c r="D1666" i="23"/>
  <c r="E1666" i="23"/>
  <c r="A1176" i="23"/>
  <c r="B1176" i="23"/>
  <c r="C1176" i="23"/>
  <c r="D1176" i="23"/>
  <c r="E1176" i="23"/>
  <c r="A1236" i="23"/>
  <c r="B1236" i="23"/>
  <c r="C1236" i="23"/>
  <c r="D1236" i="23"/>
  <c r="E1236" i="23"/>
  <c r="A402" i="23"/>
  <c r="B402" i="23"/>
  <c r="C402" i="23"/>
  <c r="D402" i="23"/>
  <c r="E402" i="23"/>
  <c r="A1843" i="23"/>
  <c r="B1843" i="23"/>
  <c r="C1843" i="23"/>
  <c r="D1843" i="23"/>
  <c r="E1843" i="23"/>
  <c r="A939" i="23"/>
  <c r="B939" i="23"/>
  <c r="C939" i="23"/>
  <c r="D939" i="23"/>
  <c r="E939" i="23"/>
  <c r="A1654" i="23"/>
  <c r="B1654" i="23"/>
  <c r="C1654" i="23"/>
  <c r="D1654" i="23"/>
  <c r="E1654" i="23"/>
  <c r="A590" i="23"/>
  <c r="B590" i="23"/>
  <c r="C590" i="23"/>
  <c r="D590" i="23"/>
  <c r="E590" i="23"/>
  <c r="A635" i="23"/>
  <c r="B635" i="23"/>
  <c r="C635" i="23"/>
  <c r="D635" i="23"/>
  <c r="E635" i="23"/>
  <c r="A500" i="23"/>
  <c r="C500" i="23"/>
  <c r="D500" i="23"/>
  <c r="E500" i="23"/>
  <c r="A545" i="23"/>
  <c r="B545" i="23"/>
  <c r="C545" i="23"/>
  <c r="D545" i="23"/>
  <c r="E545" i="23"/>
  <c r="A270" i="23"/>
  <c r="B270" i="23"/>
  <c r="C270" i="23"/>
  <c r="D270" i="23"/>
  <c r="E270" i="23"/>
  <c r="A861" i="23"/>
  <c r="B861" i="23"/>
  <c r="C861" i="23"/>
  <c r="D861" i="23"/>
  <c r="E861" i="23"/>
  <c r="A335" i="23"/>
  <c r="B335" i="23"/>
  <c r="C335" i="23"/>
  <c r="D335" i="23"/>
  <c r="E335" i="23"/>
  <c r="A1177" i="23"/>
  <c r="B1177" i="23"/>
  <c r="C1177" i="23"/>
  <c r="D1177" i="23"/>
  <c r="E1177" i="23"/>
  <c r="A1237" i="23"/>
  <c r="B1237" i="23"/>
  <c r="C1237" i="23"/>
  <c r="D1237" i="23"/>
  <c r="E1237" i="23"/>
  <c r="A403" i="23"/>
  <c r="B403" i="23"/>
  <c r="C403" i="23"/>
  <c r="D403" i="23"/>
  <c r="E403" i="23"/>
  <c r="A165" i="23"/>
  <c r="B165" i="23"/>
  <c r="C165" i="23"/>
  <c r="D165" i="23"/>
  <c r="E165" i="23"/>
  <c r="A1011" i="23"/>
  <c r="B1011" i="23"/>
  <c r="C1011" i="23"/>
  <c r="D1011" i="23"/>
  <c r="E1011" i="23"/>
  <c r="F1011" i="23"/>
  <c r="A781" i="23"/>
  <c r="B781" i="23"/>
  <c r="C781" i="23"/>
  <c r="D781" i="23"/>
  <c r="E781" i="23"/>
  <c r="A1401" i="23"/>
  <c r="B1401" i="23"/>
  <c r="C1401" i="23"/>
  <c r="D1401" i="23"/>
  <c r="E1401" i="23"/>
  <c r="A662" i="23"/>
  <c r="B662" i="23"/>
  <c r="C662" i="23"/>
  <c r="D662" i="23"/>
  <c r="E662" i="23"/>
  <c r="A1597" i="23"/>
  <c r="B1597" i="23"/>
  <c r="C1597" i="23"/>
  <c r="D1597" i="23"/>
  <c r="E1597" i="23"/>
  <c r="A149" i="23"/>
  <c r="B149" i="23"/>
  <c r="C149" i="23"/>
  <c r="D149" i="23"/>
  <c r="E149" i="23"/>
  <c r="A1761" i="23"/>
  <c r="B1761" i="23"/>
  <c r="C1761" i="23"/>
  <c r="D1761" i="23"/>
  <c r="E1761" i="23"/>
  <c r="A1885" i="23"/>
  <c r="B1885" i="23"/>
  <c r="C1885" i="23"/>
  <c r="D1885" i="23"/>
  <c r="E1885" i="23"/>
  <c r="A862" i="23"/>
  <c r="B862" i="23"/>
  <c r="C862" i="23"/>
  <c r="D862" i="23"/>
  <c r="E862" i="23"/>
  <c r="A336" i="23"/>
  <c r="B336" i="23"/>
  <c r="C336" i="23"/>
  <c r="D336" i="23"/>
  <c r="E336" i="23"/>
  <c r="A940" i="23"/>
  <c r="B940" i="23"/>
  <c r="C940" i="23"/>
  <c r="D940" i="23"/>
  <c r="E940" i="23"/>
  <c r="A1289" i="23"/>
  <c r="B1289" i="23"/>
  <c r="C1289" i="23"/>
  <c r="D1289" i="23"/>
  <c r="E1289" i="23"/>
  <c r="A705" i="23"/>
  <c r="B705" i="23"/>
  <c r="C705" i="23"/>
  <c r="D705" i="23"/>
  <c r="E705" i="23"/>
  <c r="A225" i="23"/>
  <c r="B225" i="23"/>
  <c r="C225" i="23"/>
  <c r="D225" i="23"/>
  <c r="E225" i="23"/>
  <c r="A1497" i="23"/>
  <c r="B1497" i="23"/>
  <c r="C1497" i="23"/>
  <c r="D1497" i="23"/>
  <c r="E1497" i="23"/>
  <c r="A1782" i="23"/>
  <c r="B1782" i="23"/>
  <c r="C1782" i="23"/>
  <c r="D1782" i="23"/>
  <c r="E1782" i="23"/>
  <c r="A95" i="23"/>
  <c r="B95" i="23"/>
  <c r="C95" i="23"/>
  <c r="A1733" i="23"/>
  <c r="B1733" i="23"/>
  <c r="C1733" i="23"/>
  <c r="D1733" i="23"/>
  <c r="E1733" i="23"/>
  <c r="A1409" i="23"/>
  <c r="B1409" i="23"/>
  <c r="C1409" i="23"/>
  <c r="D1409" i="23"/>
  <c r="E1409" i="23"/>
  <c r="A941" i="23"/>
  <c r="B941" i="23"/>
  <c r="C941" i="23"/>
  <c r="D941" i="23"/>
  <c r="E941" i="23"/>
  <c r="A1012" i="23"/>
  <c r="B1012" i="23"/>
  <c r="C1012" i="23"/>
  <c r="D1012" i="23"/>
  <c r="E1012" i="23"/>
  <c r="F1012" i="23"/>
  <c r="A1290" i="23"/>
  <c r="B1290" i="23"/>
  <c r="C1290" i="23"/>
  <c r="D1290" i="23"/>
  <c r="E1290" i="23"/>
  <c r="A1746" i="23"/>
  <c r="B1746" i="23"/>
  <c r="C1746" i="23"/>
  <c r="D1746" i="23"/>
  <c r="E1746" i="23"/>
  <c r="A591" i="23"/>
  <c r="B591" i="23"/>
  <c r="C591" i="23"/>
  <c r="D591" i="23"/>
  <c r="E591" i="23"/>
  <c r="A636" i="23"/>
  <c r="B636" i="23"/>
  <c r="C636" i="23"/>
  <c r="D636" i="23"/>
  <c r="E636" i="23"/>
  <c r="A501" i="23"/>
  <c r="C501" i="23"/>
  <c r="D501" i="23"/>
  <c r="E501" i="23"/>
  <c r="A546" i="23"/>
  <c r="B546" i="23"/>
  <c r="C546" i="23"/>
  <c r="D546" i="23"/>
  <c r="E546" i="23"/>
  <c r="A271" i="23"/>
  <c r="B271" i="23"/>
  <c r="C271" i="23"/>
  <c r="D271" i="23"/>
  <c r="E271" i="23"/>
  <c r="A1849" i="23"/>
  <c r="B1849" i="23"/>
  <c r="C1849" i="23"/>
  <c r="D1849" i="23"/>
  <c r="E1849" i="23"/>
  <c r="A1810" i="23"/>
  <c r="B1810" i="23"/>
  <c r="C1810" i="23"/>
  <c r="D1810" i="23"/>
  <c r="E1810" i="23"/>
  <c r="A1825" i="23"/>
  <c r="B1825" i="23"/>
  <c r="C1825" i="23"/>
  <c r="D1825" i="23"/>
  <c r="E1825" i="23"/>
  <c r="A1499" i="23"/>
  <c r="B1499" i="23"/>
  <c r="C1499" i="23"/>
  <c r="D1499" i="23"/>
  <c r="E1499" i="23"/>
  <c r="A1762" i="23"/>
  <c r="B1762" i="23"/>
  <c r="C1762" i="23"/>
  <c r="D1762" i="23"/>
  <c r="E1762" i="23"/>
  <c r="A1386" i="23"/>
  <c r="B1386" i="23"/>
  <c r="C1386" i="23"/>
  <c r="D1386" i="23"/>
  <c r="E1386" i="23"/>
  <c r="A96" i="23"/>
  <c r="B96" i="23"/>
  <c r="C96" i="23"/>
  <c r="A1713" i="23"/>
  <c r="B1713" i="23"/>
  <c r="C1713" i="23"/>
  <c r="D1713" i="23"/>
  <c r="E1713" i="23"/>
  <c r="A694" i="23"/>
  <c r="B694" i="23"/>
  <c r="C694" i="23"/>
  <c r="D694" i="23"/>
  <c r="E694" i="23"/>
  <c r="A97" i="23"/>
  <c r="B97" i="23"/>
  <c r="C97" i="23"/>
  <c r="A1319" i="23"/>
  <c r="B1319" i="23"/>
  <c r="C1319" i="23"/>
  <c r="D1319" i="23"/>
  <c r="E1319" i="23"/>
  <c r="A1623" i="23"/>
  <c r="B1623" i="23"/>
  <c r="C1623" i="23"/>
  <c r="D1623" i="23"/>
  <c r="E1623" i="23"/>
  <c r="B673" i="23"/>
  <c r="C673" i="23"/>
  <c r="D673" i="23"/>
  <c r="E673" i="23"/>
  <c r="A673" i="23"/>
  <c r="A1102" i="23"/>
  <c r="B1102" i="23"/>
  <c r="C1102" i="23"/>
  <c r="D1102" i="23"/>
  <c r="E1102" i="23"/>
  <c r="A1490" i="23"/>
  <c r="B1490" i="23"/>
  <c r="C1490" i="23"/>
  <c r="D1490" i="23"/>
  <c r="E1490" i="23"/>
  <c r="A1005" i="23"/>
  <c r="B1005" i="23"/>
  <c r="C1005" i="23"/>
  <c r="D1005" i="23"/>
  <c r="E1005" i="23"/>
  <c r="F1005" i="23"/>
  <c r="A772" i="23"/>
  <c r="B772" i="23"/>
  <c r="C772" i="23"/>
  <c r="D772" i="23"/>
  <c r="E772" i="23"/>
  <c r="A780" i="23"/>
  <c r="B780" i="23"/>
  <c r="C780" i="23"/>
  <c r="D780" i="23"/>
  <c r="E780" i="23"/>
  <c r="A1803" i="23"/>
  <c r="B1803" i="23"/>
  <c r="C1803" i="23"/>
  <c r="D1803" i="23"/>
  <c r="E1803" i="23"/>
  <c r="A1103" i="23"/>
  <c r="B1103" i="23"/>
  <c r="C1103" i="23"/>
  <c r="D1103" i="23"/>
  <c r="E1103" i="23"/>
  <c r="A1824" i="23"/>
  <c r="B1824" i="23"/>
  <c r="C1824" i="23"/>
  <c r="D1824" i="23"/>
  <c r="E1824" i="23"/>
  <c r="A1491" i="23"/>
  <c r="B1491" i="23"/>
  <c r="C1491" i="23"/>
  <c r="D1491" i="23"/>
  <c r="E1491" i="23"/>
  <c r="A182" i="23"/>
  <c r="B182" i="23"/>
  <c r="C182" i="23"/>
  <c r="D182" i="23"/>
  <c r="E182" i="23"/>
  <c r="A12" i="23"/>
  <c r="B12" i="23"/>
  <c r="C12" i="23"/>
  <c r="D12" i="23"/>
  <c r="E12" i="23"/>
  <c r="A1665" i="23"/>
  <c r="G1665" i="23"/>
  <c r="B1665" i="23"/>
  <c r="C1665" i="23"/>
  <c r="E1665" i="23"/>
  <c r="A88" i="23"/>
  <c r="B88" i="23"/>
  <c r="C88" i="23"/>
  <c r="A208" i="23"/>
  <c r="B208" i="23"/>
  <c r="C208" i="23"/>
  <c r="D208" i="23"/>
  <c r="E208" i="23"/>
  <c r="A1604" i="23"/>
  <c r="B1604" i="23"/>
  <c r="C1604" i="23"/>
  <c r="D1604" i="23"/>
  <c r="E1604" i="23"/>
  <c r="A89" i="23"/>
  <c r="B89" i="23"/>
  <c r="C89" i="23"/>
  <c r="A1444" i="23"/>
  <c r="B1444" i="23"/>
  <c r="C1444" i="23"/>
  <c r="D1444" i="23"/>
  <c r="E1444" i="23"/>
  <c r="A588" i="23"/>
  <c r="B588" i="23"/>
  <c r="C588" i="23"/>
  <c r="D588" i="23"/>
  <c r="E588" i="23"/>
  <c r="A633" i="23"/>
  <c r="B633" i="23"/>
  <c r="C633" i="23"/>
  <c r="D633" i="23"/>
  <c r="E633" i="23"/>
  <c r="A498" i="23"/>
  <c r="C498" i="23"/>
  <c r="D498" i="23"/>
  <c r="E498" i="23"/>
  <c r="A543" i="23"/>
  <c r="B543" i="23"/>
  <c r="C543" i="23"/>
  <c r="D543" i="23"/>
  <c r="E543" i="23"/>
  <c r="A268" i="23"/>
  <c r="B268" i="23"/>
  <c r="C268" i="23"/>
  <c r="D268" i="23"/>
  <c r="E268" i="23"/>
  <c r="A859" i="23"/>
  <c r="B859" i="23"/>
  <c r="C859" i="23"/>
  <c r="D859" i="23"/>
  <c r="E859" i="23"/>
  <c r="A333" i="23"/>
  <c r="B333" i="23"/>
  <c r="C333" i="23"/>
  <c r="D333" i="23"/>
  <c r="E333" i="23"/>
  <c r="A1174" i="23"/>
  <c r="B1174" i="23"/>
  <c r="C1174" i="23"/>
  <c r="D1174" i="23"/>
  <c r="E1174" i="23"/>
  <c r="A1234" i="23"/>
  <c r="B1234" i="23"/>
  <c r="C1234" i="23"/>
  <c r="D1234" i="23"/>
  <c r="E1234" i="23"/>
  <c r="A400" i="23"/>
  <c r="B400" i="23"/>
  <c r="C400" i="23"/>
  <c r="D400" i="23"/>
  <c r="E400" i="23"/>
  <c r="A1842" i="23"/>
  <c r="B1842" i="23"/>
  <c r="C1842" i="23"/>
  <c r="D1842" i="23"/>
  <c r="E1842" i="23"/>
  <c r="A938" i="23"/>
  <c r="B938" i="23"/>
  <c r="C938" i="23"/>
  <c r="D938" i="23"/>
  <c r="E938" i="23"/>
  <c r="A1658" i="23"/>
  <c r="B1658" i="23"/>
  <c r="C1658" i="23"/>
  <c r="D1658" i="23"/>
  <c r="E1658" i="23"/>
  <c r="A589" i="23"/>
  <c r="B589" i="23"/>
  <c r="C589" i="23"/>
  <c r="D589" i="23"/>
  <c r="E589" i="23"/>
  <c r="A634" i="23"/>
  <c r="B634" i="23"/>
  <c r="C634" i="23"/>
  <c r="D634" i="23"/>
  <c r="E634" i="23"/>
  <c r="A499" i="23"/>
  <c r="C499" i="23"/>
  <c r="D499" i="23"/>
  <c r="E499" i="23"/>
  <c r="A544" i="23"/>
  <c r="B544" i="23"/>
  <c r="C544" i="23"/>
  <c r="D544" i="23"/>
  <c r="E544" i="23"/>
  <c r="A269" i="23"/>
  <c r="B269" i="23"/>
  <c r="C269" i="23"/>
  <c r="D269" i="23"/>
  <c r="E269" i="23"/>
  <c r="A860" i="23"/>
  <c r="B860" i="23"/>
  <c r="C860" i="23"/>
  <c r="D860" i="23"/>
  <c r="E860" i="23"/>
  <c r="A334" i="23"/>
  <c r="B334" i="23"/>
  <c r="C334" i="23"/>
  <c r="D334" i="23"/>
  <c r="E334" i="23"/>
  <c r="A1175" i="23"/>
  <c r="B1175" i="23"/>
  <c r="C1175" i="23"/>
  <c r="D1175" i="23"/>
  <c r="E1175" i="23"/>
  <c r="A1235" i="23"/>
  <c r="B1235" i="23"/>
  <c r="C1235" i="23"/>
  <c r="D1235" i="23"/>
  <c r="E1235" i="23"/>
  <c r="A401" i="23"/>
  <c r="B401" i="23"/>
  <c r="C401" i="23"/>
  <c r="D401" i="23"/>
  <c r="E401" i="23"/>
  <c r="A1006" i="23"/>
  <c r="B1006" i="23"/>
  <c r="C1006" i="23"/>
  <c r="D1006" i="23"/>
  <c r="E1006" i="23"/>
  <c r="F1006" i="23"/>
  <c r="A1287" i="23"/>
  <c r="B1287" i="23"/>
  <c r="C1287" i="23"/>
  <c r="D1287" i="23"/>
  <c r="E1287" i="23"/>
  <c r="A1883" i="23"/>
  <c r="B1883" i="23"/>
  <c r="C1883" i="23"/>
  <c r="D1883" i="23"/>
  <c r="E1883" i="23"/>
  <c r="A1748" i="23"/>
  <c r="B1748" i="23"/>
  <c r="C1748" i="23"/>
  <c r="D1748" i="23"/>
  <c r="E1748" i="23"/>
  <c r="A1426" i="23"/>
  <c r="B1426" i="23"/>
  <c r="C1426" i="23"/>
  <c r="D1426" i="23"/>
  <c r="E1426" i="23"/>
  <c r="A1637" i="23"/>
  <c r="B1637" i="23"/>
  <c r="C1637" i="23"/>
  <c r="D1637" i="23"/>
  <c r="E1637" i="23"/>
  <c r="A810" i="23"/>
  <c r="B810" i="23"/>
  <c r="C810" i="23"/>
  <c r="D810" i="23"/>
  <c r="E810" i="23"/>
  <c r="A1104" i="23"/>
  <c r="B1104" i="23"/>
  <c r="C1104" i="23"/>
  <c r="D1104" i="23"/>
  <c r="E1104" i="23"/>
  <c r="A1007" i="23"/>
  <c r="B1007" i="23"/>
  <c r="C1007" i="23"/>
  <c r="D1007" i="23"/>
  <c r="E1007" i="23"/>
  <c r="F1007" i="23"/>
  <c r="A1869" i="23"/>
  <c r="B1869" i="23"/>
  <c r="C1869" i="23"/>
  <c r="D1869" i="23"/>
  <c r="E1869" i="23"/>
  <c r="A1760" i="23"/>
  <c r="B1760" i="23"/>
  <c r="C1760" i="23"/>
  <c r="D1760" i="23"/>
  <c r="E1760" i="23"/>
  <c r="A1559" i="23"/>
  <c r="B1559" i="23"/>
  <c r="C1559" i="23"/>
  <c r="D1559" i="23"/>
  <c r="E1559" i="23"/>
  <c r="A1548" i="23"/>
  <c r="B1548" i="23"/>
  <c r="C1548" i="23"/>
  <c r="D1548" i="23"/>
  <c r="E1548" i="23"/>
  <c r="A435" i="23"/>
  <c r="B435" i="23"/>
  <c r="C435" i="23"/>
  <c r="D435" i="23"/>
  <c r="E435" i="23"/>
  <c r="A1008" i="23"/>
  <c r="B1008" i="23"/>
  <c r="C1008" i="23"/>
  <c r="D1008" i="23"/>
  <c r="E1008" i="23"/>
  <c r="F1008" i="23"/>
  <c r="A1288" i="23"/>
  <c r="B1288" i="23"/>
  <c r="C1288" i="23"/>
  <c r="D1288" i="23"/>
  <c r="E1288" i="23"/>
  <c r="A1065" i="23"/>
  <c r="B1065" i="23"/>
  <c r="C1065" i="23"/>
  <c r="D1065" i="23"/>
  <c r="E1065" i="23"/>
  <c r="F1065" i="23"/>
  <c r="A1700" i="23"/>
  <c r="B1700" i="23"/>
  <c r="C1700" i="23"/>
  <c r="D1700" i="23"/>
  <c r="E1700" i="23"/>
  <c r="A715" i="23"/>
  <c r="B715" i="23"/>
  <c r="C715" i="23"/>
  <c r="D715" i="23"/>
  <c r="E715" i="23"/>
  <c r="A185" i="23"/>
  <c r="B185" i="23"/>
  <c r="C185" i="23"/>
  <c r="D185" i="23"/>
  <c r="E185" i="23"/>
  <c r="A1492" i="23"/>
  <c r="B1492" i="23"/>
  <c r="C1492" i="23"/>
  <c r="D1492" i="23"/>
  <c r="E1492" i="23"/>
  <c r="A1781" i="23"/>
  <c r="B1781" i="23"/>
  <c r="C1781" i="23"/>
  <c r="D1781" i="23"/>
  <c r="E1781" i="23"/>
  <c r="A90" i="23"/>
  <c r="B90" i="23"/>
  <c r="C90" i="23"/>
  <c r="A1732" i="23"/>
  <c r="B1732" i="23"/>
  <c r="C1732" i="23"/>
  <c r="D1732" i="23"/>
  <c r="E1732" i="23"/>
  <c r="A1405" i="23"/>
  <c r="B1405" i="23"/>
  <c r="C1405" i="23"/>
  <c r="D1405" i="23"/>
  <c r="E1405" i="23"/>
  <c r="A1593" i="23"/>
  <c r="B1593" i="23"/>
  <c r="C1593" i="23"/>
  <c r="D1593" i="23"/>
  <c r="E1593" i="23"/>
  <c r="A1009" i="23"/>
  <c r="B1009" i="23"/>
  <c r="C1009" i="23"/>
  <c r="D1009" i="23"/>
  <c r="E1009" i="23"/>
  <c r="F1009" i="23"/>
  <c r="A1105" i="23"/>
  <c r="B1105" i="23"/>
  <c r="C1105" i="23"/>
  <c r="D1105" i="23"/>
  <c r="E1105" i="23"/>
  <c r="A1884" i="23"/>
  <c r="B1884" i="23"/>
  <c r="C1884" i="23"/>
  <c r="D1884" i="23"/>
  <c r="E1884" i="23"/>
  <c r="A761" i="23"/>
  <c r="B761" i="23"/>
  <c r="C761" i="23"/>
  <c r="D761" i="23"/>
  <c r="E761" i="23"/>
  <c r="A1143" i="23"/>
  <c r="B1143" i="23"/>
  <c r="C1143" i="23"/>
  <c r="D1143" i="23"/>
  <c r="E1143" i="23"/>
  <c r="A1684" i="23"/>
  <c r="B1684" i="23"/>
  <c r="C1684" i="23"/>
  <c r="D1684" i="23"/>
  <c r="E1684" i="23"/>
  <c r="A1493" i="23"/>
  <c r="B1493" i="23"/>
  <c r="C1493" i="23"/>
  <c r="D1493" i="23"/>
  <c r="E1493" i="23"/>
  <c r="A228" i="23"/>
  <c r="B228" i="23"/>
  <c r="C228" i="23"/>
  <c r="D228" i="23"/>
  <c r="E228" i="23"/>
  <c r="A1330" i="23"/>
  <c r="B1330" i="23"/>
  <c r="C1330" i="23"/>
  <c r="D1330" i="23"/>
  <c r="E1330" i="23"/>
  <c r="A1494" i="23"/>
  <c r="B1494" i="23"/>
  <c r="C1494" i="23"/>
  <c r="D1494" i="23"/>
  <c r="E1494" i="23"/>
  <c r="A1385" i="23"/>
  <c r="B1385" i="23"/>
  <c r="C1385" i="23"/>
  <c r="D1385" i="23"/>
  <c r="E1385" i="23"/>
  <c r="A724" i="23"/>
  <c r="B724" i="23"/>
  <c r="C724" i="23"/>
  <c r="D724" i="23"/>
  <c r="E724" i="23"/>
  <c r="A1402" i="23"/>
  <c r="G1402" i="23"/>
  <c r="B1402" i="23"/>
  <c r="C1402" i="23"/>
  <c r="I1402" i="23"/>
  <c r="Q74" i="24"/>
  <c r="U74" i="24"/>
  <c r="D1402" i="23"/>
  <c r="E1402" i="23"/>
  <c r="K1402" i="23"/>
  <c r="S74" i="24"/>
  <c r="W74" i="24"/>
  <c r="A91" i="23"/>
  <c r="B91" i="23"/>
  <c r="C91" i="23"/>
  <c r="A1712" i="23"/>
  <c r="B1712" i="23"/>
  <c r="C1712" i="23"/>
  <c r="D1712" i="23"/>
  <c r="E1712" i="23"/>
  <c r="A693" i="23"/>
  <c r="B693" i="23"/>
  <c r="C693" i="23"/>
  <c r="D693" i="23"/>
  <c r="E693" i="23"/>
  <c r="A92" i="23"/>
  <c r="B92" i="23"/>
  <c r="C92" i="23"/>
  <c r="A1318" i="23"/>
  <c r="B1318" i="23"/>
  <c r="C1318" i="23"/>
  <c r="D1318" i="23"/>
  <c r="E1318" i="23"/>
  <c r="A1622" i="23"/>
  <c r="B1622" i="23"/>
  <c r="C1622" i="23"/>
  <c r="D1622" i="23"/>
  <c r="E1622" i="23"/>
  <c r="B666" i="23"/>
  <c r="C666" i="23"/>
  <c r="D666" i="23"/>
  <c r="E666" i="23"/>
  <c r="A666" i="23"/>
  <c r="A1796" i="23"/>
  <c r="B1796" i="23"/>
  <c r="C1796" i="23"/>
  <c r="D1796" i="23"/>
  <c r="E1796" i="23"/>
  <c r="A1489" i="23"/>
  <c r="B1489" i="23"/>
  <c r="C1489" i="23"/>
  <c r="D1489" i="23"/>
  <c r="E1489" i="23"/>
  <c r="A1759" i="23"/>
  <c r="B1759" i="23"/>
  <c r="C1759" i="23"/>
  <c r="D1759" i="23"/>
  <c r="E1759" i="23"/>
  <c r="A1384" i="23"/>
  <c r="B1384" i="23"/>
  <c r="C1384" i="23"/>
  <c r="D1384" i="23"/>
  <c r="E1384" i="23"/>
  <c r="A86" i="23"/>
  <c r="B86" i="23"/>
  <c r="C86" i="23"/>
  <c r="A1711" i="23"/>
  <c r="B1711" i="23"/>
  <c r="C1711" i="23"/>
  <c r="D1711" i="23"/>
  <c r="E1711" i="23"/>
  <c r="A692" i="23"/>
  <c r="B692" i="23"/>
  <c r="C692" i="23"/>
  <c r="D692" i="23"/>
  <c r="E692" i="23"/>
  <c r="A87" i="23"/>
  <c r="B87" i="23"/>
  <c r="C87" i="23"/>
  <c r="A1317" i="23"/>
  <c r="B1317" i="23"/>
  <c r="C1317" i="23"/>
  <c r="D1317" i="23"/>
  <c r="E1317" i="23"/>
  <c r="A1621" i="23"/>
  <c r="B1621" i="23"/>
  <c r="C1621" i="23"/>
  <c r="D1621" i="23"/>
  <c r="E1621" i="23"/>
  <c r="A332" i="23"/>
  <c r="B332" i="23"/>
  <c r="C332" i="23"/>
  <c r="D332" i="23"/>
  <c r="E332" i="23"/>
  <c r="A1173" i="23"/>
  <c r="B1173" i="23"/>
  <c r="C1173" i="23"/>
  <c r="D1173" i="23"/>
  <c r="E1173" i="23"/>
  <c r="A1233" i="23"/>
  <c r="B1233" i="23"/>
  <c r="C1233" i="23"/>
  <c r="D1233" i="23"/>
  <c r="E1233" i="23"/>
  <c r="A399" i="23"/>
  <c r="B399" i="23"/>
  <c r="C399" i="23"/>
  <c r="D399" i="23"/>
  <c r="E399" i="23"/>
  <c r="A1400" i="23"/>
  <c r="G1400" i="23"/>
  <c r="B1400" i="23"/>
  <c r="C1400" i="23"/>
  <c r="I1400" i="23"/>
  <c r="Q32" i="24"/>
  <c r="U32" i="24"/>
  <c r="D1400" i="23"/>
  <c r="E1400" i="23"/>
  <c r="K1400" i="23"/>
  <c r="S32" i="24"/>
  <c r="W32" i="24"/>
  <c r="A1578" i="23"/>
  <c r="B1578" i="23"/>
  <c r="C1578" i="23"/>
  <c r="D1578" i="23"/>
  <c r="E1578" i="23"/>
  <c r="A469" i="23"/>
  <c r="B469" i="23"/>
  <c r="C469" i="23"/>
  <c r="D469" i="23"/>
  <c r="E469" i="23"/>
  <c r="A239" i="23"/>
  <c r="B239" i="23"/>
  <c r="C239" i="23"/>
  <c r="D239" i="23"/>
  <c r="E239" i="23"/>
  <c r="A587" i="23"/>
  <c r="B587" i="23"/>
  <c r="C587" i="23"/>
  <c r="D587" i="23"/>
  <c r="E587" i="23"/>
  <c r="A632" i="23"/>
  <c r="B632" i="23"/>
  <c r="C632" i="23"/>
  <c r="D632" i="23"/>
  <c r="E632" i="23"/>
  <c r="A497" i="23"/>
  <c r="C497" i="23"/>
  <c r="D497" i="23"/>
  <c r="E497" i="23"/>
  <c r="A542" i="23"/>
  <c r="B542" i="23"/>
  <c r="C542" i="23"/>
  <c r="D542" i="23"/>
  <c r="E542" i="23"/>
  <c r="A267" i="23"/>
  <c r="B267" i="23"/>
  <c r="C267" i="23"/>
  <c r="D267" i="23"/>
  <c r="E267" i="23"/>
  <c r="A1365" i="23"/>
  <c r="B1365" i="23"/>
  <c r="C1365" i="23"/>
  <c r="D1365" i="23"/>
  <c r="E1365" i="23"/>
  <c r="A1592" i="23"/>
  <c r="B1592" i="23"/>
  <c r="C1592" i="23"/>
  <c r="D1592" i="23"/>
  <c r="E1592" i="23"/>
  <c r="A1286" i="23"/>
  <c r="B1286" i="23"/>
  <c r="C1286" i="23"/>
  <c r="D1286" i="23"/>
  <c r="E1286" i="23"/>
  <c r="A1868" i="23"/>
  <c r="B1868" i="23"/>
  <c r="C1868" i="23"/>
  <c r="D1868" i="23"/>
  <c r="E1868" i="23"/>
  <c r="A1488" i="23"/>
  <c r="B1488" i="23"/>
  <c r="C1488" i="23"/>
  <c r="D1488" i="23"/>
  <c r="E1488" i="23"/>
  <c r="A192" i="23"/>
  <c r="B192" i="23"/>
  <c r="C192" i="23"/>
  <c r="D192" i="23"/>
  <c r="E192" i="23"/>
  <c r="A1074" i="23"/>
  <c r="B1074" i="23"/>
  <c r="C1074" i="23"/>
  <c r="D1074" i="23"/>
  <c r="E1074" i="23"/>
  <c r="A937" i="23"/>
  <c r="B937" i="23"/>
  <c r="C937" i="23"/>
  <c r="D937" i="23"/>
  <c r="E937" i="23"/>
  <c r="A1142" i="23"/>
  <c r="B1142" i="23"/>
  <c r="C1142" i="23"/>
  <c r="D1142" i="23"/>
  <c r="E1142" i="23"/>
  <c r="A754" i="23"/>
  <c r="B754" i="23"/>
  <c r="C754" i="23"/>
  <c r="D754" i="23"/>
  <c r="E754" i="23"/>
  <c r="A1001" i="23"/>
  <c r="B1001" i="23"/>
  <c r="C1001" i="23"/>
  <c r="D1001" i="23"/>
  <c r="E1001" i="23"/>
  <c r="F1001" i="23"/>
  <c r="A1099" i="23"/>
  <c r="B1099" i="23"/>
  <c r="C1099" i="23"/>
  <c r="D1099" i="23"/>
  <c r="E1099" i="23"/>
  <c r="A1485" i="23"/>
  <c r="B1485" i="23"/>
  <c r="C1485" i="23"/>
  <c r="D1485" i="23"/>
  <c r="E1485" i="23"/>
  <c r="A445" i="23"/>
  <c r="B445" i="23"/>
  <c r="C445" i="23"/>
  <c r="D445" i="23"/>
  <c r="E445" i="23"/>
  <c r="A1100" i="23"/>
  <c r="B1100" i="23"/>
  <c r="C1100" i="23"/>
  <c r="D1100" i="23"/>
  <c r="E1100" i="23"/>
  <c r="A452" i="23"/>
  <c r="B452" i="23"/>
  <c r="C452" i="23"/>
  <c r="D452" i="23"/>
  <c r="E452" i="23"/>
  <c r="A1486" i="23"/>
  <c r="B1486" i="23"/>
  <c r="C1486" i="23"/>
  <c r="D1486" i="23"/>
  <c r="E1486" i="23"/>
  <c r="A27" i="23"/>
  <c r="B27" i="23"/>
  <c r="C27" i="23"/>
  <c r="D27" i="23"/>
  <c r="E27" i="23"/>
  <c r="A1002" i="23"/>
  <c r="B1002" i="23"/>
  <c r="C1002" i="23"/>
  <c r="D1002" i="23"/>
  <c r="E1002" i="23"/>
  <c r="F1002" i="23"/>
  <c r="A11" i="23"/>
  <c r="B11" i="23"/>
  <c r="C11" i="23"/>
  <c r="D11" i="23"/>
  <c r="E11" i="23"/>
  <c r="A83" i="23"/>
  <c r="B83" i="23"/>
  <c r="C83" i="23"/>
  <c r="A207" i="23"/>
  <c r="B207" i="23"/>
  <c r="C207" i="23"/>
  <c r="D207" i="23"/>
  <c r="E207" i="23"/>
  <c r="A1603" i="23"/>
  <c r="B1603" i="23"/>
  <c r="C1603" i="23"/>
  <c r="D1603" i="23"/>
  <c r="E1603" i="23"/>
  <c r="A84" i="23"/>
  <c r="B84" i="23"/>
  <c r="C84" i="23"/>
  <c r="A1345" i="23"/>
  <c r="B1345" i="23"/>
  <c r="C1345" i="23"/>
  <c r="D1345" i="23"/>
  <c r="E1345" i="23"/>
  <c r="A1429" i="23"/>
  <c r="B1429" i="23"/>
  <c r="C1429" i="23"/>
  <c r="D1429" i="23"/>
  <c r="E1429" i="23"/>
  <c r="A1838" i="23"/>
  <c r="B1838" i="23"/>
  <c r="C1838" i="23"/>
  <c r="D1838" i="23"/>
  <c r="E1838" i="23"/>
  <c r="A1558" i="23"/>
  <c r="B1558" i="23"/>
  <c r="C1558" i="23"/>
  <c r="D1558" i="23"/>
  <c r="E1558" i="23"/>
  <c r="A1547" i="23"/>
  <c r="B1547" i="23"/>
  <c r="C1547" i="23"/>
  <c r="D1547" i="23"/>
  <c r="E1547" i="23"/>
  <c r="A434" i="23"/>
  <c r="B434" i="23"/>
  <c r="C434" i="23"/>
  <c r="D434" i="23"/>
  <c r="E434" i="23"/>
  <c r="A224" i="23"/>
  <c r="B224" i="23"/>
  <c r="C224" i="23"/>
  <c r="D224" i="23"/>
  <c r="E224" i="23"/>
  <c r="A934" i="23"/>
  <c r="B934" i="23"/>
  <c r="C934" i="23"/>
  <c r="D934" i="23"/>
  <c r="E934" i="23"/>
  <c r="A1640" i="23"/>
  <c r="B1640" i="23"/>
  <c r="C1640" i="23"/>
  <c r="D1640" i="23"/>
  <c r="E1640" i="23"/>
  <c r="A787" i="23"/>
  <c r="B787" i="23"/>
  <c r="C787" i="23"/>
  <c r="D787" i="23"/>
  <c r="E787" i="23"/>
  <c r="A856" i="23"/>
  <c r="B856" i="23"/>
  <c r="C856" i="23"/>
  <c r="D856" i="23"/>
  <c r="E856" i="23"/>
  <c r="A330" i="23"/>
  <c r="B330" i="23"/>
  <c r="C330" i="23"/>
  <c r="D330" i="23"/>
  <c r="E330" i="23"/>
  <c r="A1172" i="23"/>
  <c r="B1172" i="23"/>
  <c r="C1172" i="23"/>
  <c r="D1172" i="23"/>
  <c r="E1172" i="23"/>
  <c r="A1232" i="23"/>
  <c r="B1232" i="23"/>
  <c r="C1232" i="23"/>
  <c r="D1232" i="23"/>
  <c r="E1232" i="23"/>
  <c r="A398" i="23"/>
  <c r="B398" i="23"/>
  <c r="C398" i="23"/>
  <c r="D398" i="23"/>
  <c r="E398" i="23"/>
  <c r="A164" i="23"/>
  <c r="B164" i="23"/>
  <c r="C164" i="23"/>
  <c r="D164" i="23"/>
  <c r="E164" i="23"/>
  <c r="A1694" i="23"/>
  <c r="B1694" i="23"/>
  <c r="C1694" i="23"/>
  <c r="D1694" i="23"/>
  <c r="E1694" i="23"/>
  <c r="A935" i="23"/>
  <c r="B935" i="23"/>
  <c r="C935" i="23"/>
  <c r="D935" i="23"/>
  <c r="E935" i="23"/>
  <c r="A1841" i="23"/>
  <c r="B1841" i="23"/>
  <c r="C1841" i="23"/>
  <c r="D1841" i="23"/>
  <c r="E1841" i="23"/>
  <c r="A664" i="23"/>
  <c r="B664" i="23"/>
  <c r="C664" i="23"/>
  <c r="D664" i="23"/>
  <c r="E664" i="23"/>
  <c r="A1416" i="23"/>
  <c r="B1416" i="23"/>
  <c r="C1416" i="23"/>
  <c r="D1416" i="23"/>
  <c r="E1416" i="23"/>
  <c r="A936" i="23"/>
  <c r="B936" i="23"/>
  <c r="C936" i="23"/>
  <c r="D936" i="23"/>
  <c r="E936" i="23"/>
  <c r="A148" i="23"/>
  <c r="B148" i="23"/>
  <c r="C148" i="23"/>
  <c r="D148" i="23"/>
  <c r="E148" i="23"/>
  <c r="F148" i="23"/>
  <c r="A1758" i="23"/>
  <c r="B1758" i="23"/>
  <c r="C1758" i="23"/>
  <c r="D1758" i="23"/>
  <c r="E1758" i="23"/>
  <c r="A1101" i="23"/>
  <c r="B1101" i="23"/>
  <c r="C1101" i="23"/>
  <c r="D1101" i="23"/>
  <c r="E1101" i="23"/>
  <c r="A1867" i="23"/>
  <c r="B1867" i="23"/>
  <c r="C1867" i="23"/>
  <c r="D1867" i="23"/>
  <c r="E1867" i="23"/>
  <c r="A857" i="23"/>
  <c r="B857" i="23"/>
  <c r="C857" i="23"/>
  <c r="D857" i="23"/>
  <c r="E857" i="23"/>
  <c r="A331" i="23"/>
  <c r="B331" i="23"/>
  <c r="C331" i="23"/>
  <c r="D331" i="23"/>
  <c r="E331" i="23"/>
  <c r="A1285" i="23"/>
  <c r="B1285" i="23"/>
  <c r="C1285" i="23"/>
  <c r="D1285" i="23"/>
  <c r="E1285" i="23"/>
  <c r="A1003" i="23"/>
  <c r="B1003" i="23"/>
  <c r="C1003" i="23"/>
  <c r="D1003" i="23"/>
  <c r="E1003" i="23"/>
  <c r="F1003" i="23"/>
  <c r="A710" i="23"/>
  <c r="B710" i="23"/>
  <c r="C710" i="23"/>
  <c r="D710" i="23"/>
  <c r="E710" i="23"/>
  <c r="A1664" i="23"/>
  <c r="B1664" i="23"/>
  <c r="C1664" i="23"/>
  <c r="D1664" i="23"/>
  <c r="E1664" i="23"/>
  <c r="A1487" i="23"/>
  <c r="B1487" i="23"/>
  <c r="C1487" i="23"/>
  <c r="D1487" i="23"/>
  <c r="E1487" i="23"/>
  <c r="A1780" i="23"/>
  <c r="B1780" i="23"/>
  <c r="C1780" i="23"/>
  <c r="D1780" i="23"/>
  <c r="E1780" i="23"/>
  <c r="A85" i="23"/>
  <c r="B85" i="23"/>
  <c r="C85" i="23"/>
  <c r="A1731" i="23"/>
  <c r="B1731" i="23"/>
  <c r="C1731" i="23"/>
  <c r="D1731" i="23"/>
  <c r="E1731" i="23"/>
  <c r="A1648" i="23"/>
  <c r="B1648" i="23"/>
  <c r="C1648" i="23"/>
  <c r="D1648" i="23"/>
  <c r="E1648" i="23"/>
  <c r="A858" i="23"/>
  <c r="B858" i="23"/>
  <c r="C858" i="23"/>
  <c r="D858" i="23"/>
  <c r="E858" i="23"/>
  <c r="B1644" i="23"/>
  <c r="C1644" i="23"/>
  <c r="D1644" i="23"/>
  <c r="E1644" i="23"/>
  <c r="A1644" i="23"/>
  <c r="A1683" i="23"/>
  <c r="B1683" i="23"/>
  <c r="C1683" i="23"/>
  <c r="D1683" i="23"/>
  <c r="E1683" i="23"/>
  <c r="A1483" i="23"/>
  <c r="B1483" i="23"/>
  <c r="C1483" i="23"/>
  <c r="D1483" i="23"/>
  <c r="E1483" i="23"/>
  <c r="A1809" i="23"/>
  <c r="B1809" i="23"/>
  <c r="C1809" i="23"/>
  <c r="D1809" i="23"/>
  <c r="E1809" i="23"/>
  <c r="A1822" i="23"/>
  <c r="B1822" i="23"/>
  <c r="C1822" i="23"/>
  <c r="D1822" i="23"/>
  <c r="E1822" i="23"/>
  <c r="A1484" i="23"/>
  <c r="B1484" i="23"/>
  <c r="C1484" i="23"/>
  <c r="D1484" i="23"/>
  <c r="E1484" i="23"/>
  <c r="A1383" i="23"/>
  <c r="B1383" i="23"/>
  <c r="C1383" i="23"/>
  <c r="D1383" i="23"/>
  <c r="E1383" i="23"/>
  <c r="A1757" i="23"/>
  <c r="B1757" i="23"/>
  <c r="C1757" i="23"/>
  <c r="D1757" i="23"/>
  <c r="E1757" i="23"/>
  <c r="A81" i="23"/>
  <c r="B81" i="23"/>
  <c r="C81" i="23"/>
  <c r="A1710" i="23"/>
  <c r="B1710" i="23"/>
  <c r="C1710" i="23"/>
  <c r="D1710" i="23"/>
  <c r="E1710" i="23"/>
  <c r="A691" i="23"/>
  <c r="B691" i="23"/>
  <c r="C691" i="23"/>
  <c r="D691" i="23"/>
  <c r="E691" i="23"/>
  <c r="A82" i="23"/>
  <c r="B82" i="23"/>
  <c r="C82" i="23"/>
  <c r="A1316" i="23"/>
  <c r="B1316" i="23"/>
  <c r="C1316" i="23"/>
  <c r="D1316" i="23"/>
  <c r="E1316" i="23"/>
  <c r="A1620" i="23"/>
  <c r="B1620" i="23"/>
  <c r="C1620" i="23"/>
  <c r="D1620" i="23"/>
  <c r="E1620" i="23"/>
  <c r="A768" i="23"/>
  <c r="G768" i="23"/>
  <c r="B768" i="23"/>
  <c r="H768" i="23"/>
  <c r="P63" i="24"/>
  <c r="T63" i="24"/>
  <c r="C768" i="23"/>
  <c r="D768" i="23"/>
  <c r="J768" i="23"/>
  <c r="R63" i="24"/>
  <c r="V63" i="24"/>
  <c r="E768" i="23"/>
  <c r="A996" i="23"/>
  <c r="B996" i="23"/>
  <c r="C996" i="23"/>
  <c r="D996" i="23"/>
  <c r="E996" i="23"/>
  <c r="F996" i="23"/>
  <c r="A1095" i="23"/>
  <c r="B1095" i="23"/>
  <c r="C1095" i="23"/>
  <c r="D1095" i="23"/>
  <c r="E1095" i="23"/>
  <c r="A1479" i="23"/>
  <c r="B1479" i="23"/>
  <c r="C1479" i="23"/>
  <c r="D1479" i="23"/>
  <c r="E1479" i="23"/>
  <c r="A738" i="23"/>
  <c r="B738" i="23"/>
  <c r="C738" i="23"/>
  <c r="D738" i="23"/>
  <c r="E738" i="23"/>
  <c r="A1096" i="23"/>
  <c r="B1096" i="23"/>
  <c r="C1096" i="23"/>
  <c r="D1096" i="23"/>
  <c r="E1096" i="23"/>
  <c r="A1333" i="23"/>
  <c r="B1333" i="23"/>
  <c r="C1333" i="23"/>
  <c r="D1333" i="23"/>
  <c r="E1333" i="23"/>
  <c r="A1480" i="23"/>
  <c r="B1480" i="23"/>
  <c r="C1480" i="23"/>
  <c r="D1480" i="23"/>
  <c r="E1480" i="23"/>
  <c r="A34" i="23"/>
  <c r="B34" i="23"/>
  <c r="C34" i="23"/>
  <c r="D34" i="23"/>
  <c r="E34" i="23"/>
  <c r="A1670" i="23"/>
  <c r="B1670" i="23"/>
  <c r="C1670" i="23"/>
  <c r="D1670" i="23"/>
  <c r="E1670" i="23"/>
  <c r="A997" i="23"/>
  <c r="B997" i="23"/>
  <c r="C997" i="23"/>
  <c r="D997" i="23"/>
  <c r="E997" i="23"/>
  <c r="F997" i="23"/>
  <c r="A10" i="23"/>
  <c r="B10" i="23"/>
  <c r="C10" i="23"/>
  <c r="D10" i="23"/>
  <c r="E10" i="23"/>
  <c r="A78" i="23"/>
  <c r="B78" i="23"/>
  <c r="C78" i="23"/>
  <c r="A206" i="23"/>
  <c r="B206" i="23"/>
  <c r="C206" i="23"/>
  <c r="D206" i="23"/>
  <c r="E206" i="23"/>
  <c r="A1138" i="23"/>
  <c r="B1138" i="23"/>
  <c r="C1138" i="23"/>
  <c r="D1138" i="23"/>
  <c r="E1138" i="23"/>
  <c r="A1097" i="23"/>
  <c r="B1097" i="23"/>
  <c r="C1097" i="23"/>
  <c r="D1097" i="23"/>
  <c r="E1097" i="23"/>
  <c r="A79" i="23"/>
  <c r="B79" i="23"/>
  <c r="C79" i="23"/>
  <c r="A1344" i="23"/>
  <c r="B1344" i="23"/>
  <c r="C1344" i="23"/>
  <c r="D1344" i="23"/>
  <c r="E1344" i="23"/>
  <c r="A1443" i="23"/>
  <c r="B1443" i="23"/>
  <c r="C1443" i="23"/>
  <c r="D1443" i="23"/>
  <c r="E1443" i="23"/>
  <c r="A1167" i="23"/>
  <c r="B1167" i="23"/>
  <c r="C1167" i="23"/>
  <c r="D1167" i="23"/>
  <c r="E1167" i="23"/>
  <c r="A1227" i="23"/>
  <c r="B1227" i="23"/>
  <c r="C1227" i="23"/>
  <c r="D1227" i="23"/>
  <c r="E1227" i="23"/>
  <c r="A393" i="23"/>
  <c r="B393" i="23"/>
  <c r="C393" i="23"/>
  <c r="D393" i="23"/>
  <c r="E393" i="23"/>
  <c r="A584" i="23"/>
  <c r="B584" i="23"/>
  <c r="C584" i="23"/>
  <c r="D584" i="23"/>
  <c r="E584" i="23"/>
  <c r="A629" i="23"/>
  <c r="B629" i="23"/>
  <c r="C629" i="23"/>
  <c r="D629" i="23"/>
  <c r="E629" i="23"/>
  <c r="A494" i="23"/>
  <c r="C494" i="23"/>
  <c r="D494" i="23"/>
  <c r="E494" i="23"/>
  <c r="A539" i="23"/>
  <c r="B539" i="23"/>
  <c r="C539" i="23"/>
  <c r="D539" i="23"/>
  <c r="E539" i="23"/>
  <c r="A264" i="23"/>
  <c r="B264" i="23"/>
  <c r="C264" i="23"/>
  <c r="D264" i="23"/>
  <c r="E264" i="23"/>
  <c r="A854" i="23"/>
  <c r="B854" i="23"/>
  <c r="C854" i="23"/>
  <c r="D854" i="23"/>
  <c r="E854" i="23"/>
  <c r="A328" i="23"/>
  <c r="B328" i="23"/>
  <c r="C328" i="23"/>
  <c r="D328" i="23"/>
  <c r="E328" i="23"/>
  <c r="A178" i="23"/>
  <c r="B178" i="23"/>
  <c r="C178" i="23"/>
  <c r="D178" i="23"/>
  <c r="E178" i="23"/>
  <c r="A930" i="23"/>
  <c r="B930" i="23"/>
  <c r="C930" i="23"/>
  <c r="D930" i="23"/>
  <c r="E930" i="23"/>
  <c r="A1566" i="23"/>
  <c r="B1566" i="23"/>
  <c r="C1566" i="23"/>
  <c r="D1566" i="23"/>
  <c r="E1566" i="23"/>
  <c r="A855" i="23"/>
  <c r="B855" i="23"/>
  <c r="C855" i="23"/>
  <c r="D855" i="23"/>
  <c r="E855" i="23"/>
  <c r="A329" i="23"/>
  <c r="B329" i="23"/>
  <c r="C329" i="23"/>
  <c r="D329" i="23"/>
  <c r="E329" i="23"/>
  <c r="A585" i="23"/>
  <c r="B585" i="23"/>
  <c r="C585" i="23"/>
  <c r="D585" i="23"/>
  <c r="E585" i="23"/>
  <c r="A630" i="23"/>
  <c r="B630" i="23"/>
  <c r="C630" i="23"/>
  <c r="D630" i="23"/>
  <c r="E630" i="23"/>
  <c r="A495" i="23"/>
  <c r="C495" i="23"/>
  <c r="D495" i="23"/>
  <c r="E495" i="23"/>
  <c r="A540" i="23"/>
  <c r="B540" i="23"/>
  <c r="C540" i="23"/>
  <c r="D540" i="23"/>
  <c r="E540" i="23"/>
  <c r="A265" i="23"/>
  <c r="B265" i="23"/>
  <c r="C265" i="23"/>
  <c r="D265" i="23"/>
  <c r="E265" i="23"/>
  <c r="A1168" i="23"/>
  <c r="B1168" i="23"/>
  <c r="C1168" i="23"/>
  <c r="D1168" i="23"/>
  <c r="E1168" i="23"/>
  <c r="A1228" i="23"/>
  <c r="B1228" i="23"/>
  <c r="C1228" i="23"/>
  <c r="D1228" i="23"/>
  <c r="E1228" i="23"/>
  <c r="A394" i="23"/>
  <c r="B394" i="23"/>
  <c r="C394" i="23"/>
  <c r="D394" i="23"/>
  <c r="E394" i="23"/>
  <c r="A998" i="23"/>
  <c r="B998" i="23"/>
  <c r="C998" i="23"/>
  <c r="D998" i="23"/>
  <c r="E998" i="23"/>
  <c r="F998" i="23"/>
  <c r="A163" i="23"/>
  <c r="B163" i="23"/>
  <c r="C163" i="23"/>
  <c r="D163" i="23"/>
  <c r="E163" i="23"/>
  <c r="A1557" i="23"/>
  <c r="B1557" i="23"/>
  <c r="C1557" i="23"/>
  <c r="D1557" i="23"/>
  <c r="E1557" i="23"/>
  <c r="A1546" i="23"/>
  <c r="B1546" i="23"/>
  <c r="C1546" i="23"/>
  <c r="D1546" i="23"/>
  <c r="E1546" i="23"/>
  <c r="A433" i="23"/>
  <c r="B433" i="23"/>
  <c r="C433" i="23"/>
  <c r="D433" i="23"/>
  <c r="E433" i="23"/>
  <c r="A1583" i="23"/>
  <c r="B1583" i="23"/>
  <c r="C1583" i="23"/>
  <c r="D1583" i="23"/>
  <c r="E1583" i="23"/>
  <c r="A1691" i="23"/>
  <c r="B1691" i="23"/>
  <c r="C1691" i="23"/>
  <c r="D1691" i="23"/>
  <c r="E1691" i="23"/>
  <c r="A1376" i="23"/>
  <c r="B1376" i="23"/>
  <c r="C1376" i="23"/>
  <c r="D1376" i="23"/>
  <c r="E1376" i="23"/>
  <c r="A779" i="23"/>
  <c r="B779" i="23"/>
  <c r="C779" i="23"/>
  <c r="D779" i="23"/>
  <c r="E779" i="23"/>
  <c r="A833" i="23"/>
  <c r="B833" i="23"/>
  <c r="C833" i="23"/>
  <c r="D833" i="23"/>
  <c r="E833" i="23"/>
  <c r="A296" i="23"/>
  <c r="G296" i="23"/>
  <c r="B296" i="23"/>
  <c r="C296" i="23"/>
  <c r="D296" i="23"/>
  <c r="E296" i="23"/>
  <c r="A931" i="23"/>
  <c r="B931" i="23"/>
  <c r="C931" i="23"/>
  <c r="D931" i="23"/>
  <c r="E931" i="23"/>
  <c r="F931" i="23" s="1"/>
  <c r="A1169" i="23"/>
  <c r="B1169" i="23"/>
  <c r="C1169" i="23"/>
  <c r="D1169" i="23"/>
  <c r="E1169" i="23"/>
  <c r="A1229" i="23"/>
  <c r="B1229" i="23"/>
  <c r="C1229" i="23"/>
  <c r="D1229" i="23"/>
  <c r="E1229" i="23"/>
  <c r="A395" i="23"/>
  <c r="B395" i="23"/>
  <c r="C395" i="23"/>
  <c r="D395" i="23"/>
  <c r="E395" i="23"/>
  <c r="A1692" i="23"/>
  <c r="B1692" i="23"/>
  <c r="C1692" i="23"/>
  <c r="D1692" i="23"/>
  <c r="E1692" i="23"/>
  <c r="A708" i="23"/>
  <c r="B708" i="23"/>
  <c r="C708" i="23"/>
  <c r="D708" i="23"/>
  <c r="E708" i="23"/>
  <c r="A796" i="23"/>
  <c r="B796" i="23"/>
  <c r="C796" i="23"/>
  <c r="D796" i="23"/>
  <c r="E796" i="23"/>
  <c r="A1481" i="23"/>
  <c r="B1481" i="23"/>
  <c r="C1481" i="23"/>
  <c r="D1481" i="23"/>
  <c r="E1481" i="23"/>
  <c r="A1779" i="23"/>
  <c r="B1779" i="23"/>
  <c r="C1779" i="23"/>
  <c r="D1779" i="23"/>
  <c r="E1779" i="23"/>
  <c r="A80" i="23"/>
  <c r="B80" i="23"/>
  <c r="C80" i="23"/>
  <c r="A1730" i="23"/>
  <c r="B1730" i="23"/>
  <c r="C1730" i="23"/>
  <c r="D1730" i="23"/>
  <c r="E1730" i="23"/>
  <c r="A665" i="23"/>
  <c r="B665" i="23"/>
  <c r="C665" i="23"/>
  <c r="D665" i="23"/>
  <c r="E665" i="23"/>
  <c r="A1634" i="23"/>
  <c r="B1634" i="23"/>
  <c r="C1634" i="23"/>
  <c r="D1634" i="23"/>
  <c r="E1634" i="23"/>
  <c r="A1283" i="23"/>
  <c r="B1283" i="23"/>
  <c r="C1283" i="23"/>
  <c r="D1283" i="23"/>
  <c r="E1283" i="23"/>
  <c r="A1881" i="23"/>
  <c r="B1881" i="23"/>
  <c r="C1881" i="23"/>
  <c r="D1881" i="23"/>
  <c r="E1881" i="23"/>
  <c r="A932" i="23"/>
  <c r="B932" i="23"/>
  <c r="C932" i="23"/>
  <c r="D932" i="23"/>
  <c r="E932" i="23"/>
  <c r="A586" i="23"/>
  <c r="B586" i="23"/>
  <c r="C586" i="23"/>
  <c r="D586" i="23"/>
  <c r="E586" i="23"/>
  <c r="A631" i="23"/>
  <c r="B631" i="23"/>
  <c r="C631" i="23"/>
  <c r="D631" i="23"/>
  <c r="E631" i="23"/>
  <c r="A496" i="23"/>
  <c r="C496" i="23"/>
  <c r="D496" i="23"/>
  <c r="E496" i="23"/>
  <c r="A541" i="23"/>
  <c r="B541" i="23"/>
  <c r="C541" i="23"/>
  <c r="D541" i="23"/>
  <c r="E541" i="23"/>
  <c r="A266" i="23"/>
  <c r="B266" i="23"/>
  <c r="C266" i="23"/>
  <c r="D266" i="23"/>
  <c r="E266" i="23"/>
  <c r="A1170" i="23"/>
  <c r="B1170" i="23"/>
  <c r="C1170" i="23"/>
  <c r="D1170" i="23"/>
  <c r="E1170" i="23"/>
  <c r="A1230" i="23"/>
  <c r="B1230" i="23"/>
  <c r="C1230" i="23"/>
  <c r="D1230" i="23"/>
  <c r="E1230" i="23"/>
  <c r="A396" i="23"/>
  <c r="B396" i="23"/>
  <c r="C396" i="23"/>
  <c r="D396" i="23"/>
  <c r="E396" i="23"/>
  <c r="A468" i="23"/>
  <c r="B468" i="23"/>
  <c r="C468" i="23"/>
  <c r="D468" i="23"/>
  <c r="E468" i="23"/>
  <c r="A238" i="23"/>
  <c r="B238" i="23"/>
  <c r="C238" i="23"/>
  <c r="D238" i="23"/>
  <c r="E238" i="23"/>
  <c r="A1284" i="23"/>
  <c r="B1284" i="23"/>
  <c r="C1284" i="23"/>
  <c r="D1284" i="23"/>
  <c r="E1284" i="23"/>
  <c r="A1171" i="23"/>
  <c r="B1171" i="23"/>
  <c r="C1171" i="23"/>
  <c r="D1171" i="23"/>
  <c r="E1171" i="23"/>
  <c r="A1231" i="23"/>
  <c r="B1231" i="23"/>
  <c r="C1231" i="23"/>
  <c r="D1231" i="23"/>
  <c r="E1231" i="23"/>
  <c r="A397" i="23"/>
  <c r="B397" i="23"/>
  <c r="C397" i="23"/>
  <c r="D397" i="23"/>
  <c r="E397" i="23"/>
  <c r="A834" i="23"/>
  <c r="B834" i="23"/>
  <c r="C834" i="23"/>
  <c r="D834" i="23"/>
  <c r="E834" i="23"/>
  <c r="A306" i="23"/>
  <c r="B306" i="23"/>
  <c r="C306" i="23"/>
  <c r="D306" i="23"/>
  <c r="E306" i="23"/>
  <c r="A1693" i="23"/>
  <c r="B1693" i="23"/>
  <c r="C1693" i="23"/>
  <c r="D1693" i="23"/>
  <c r="E1693" i="23"/>
  <c r="A999" i="23"/>
  <c r="B999" i="23"/>
  <c r="C999" i="23"/>
  <c r="D999" i="23"/>
  <c r="E999" i="23"/>
  <c r="F999" i="23"/>
  <c r="A46" i="23"/>
  <c r="B46" i="23"/>
  <c r="C46" i="23"/>
  <c r="D46" i="23"/>
  <c r="E46" i="23"/>
  <c r="A1267" i="23"/>
  <c r="B1267" i="23"/>
  <c r="C1267" i="23"/>
  <c r="D1267" i="23"/>
  <c r="E1267" i="23"/>
  <c r="A1098" i="23"/>
  <c r="B1098" i="23"/>
  <c r="C1098" i="23"/>
  <c r="D1098" i="23"/>
  <c r="E1098" i="23"/>
  <c r="A1882" i="23"/>
  <c r="B1882" i="23"/>
  <c r="C1882" i="23"/>
  <c r="D1882" i="23"/>
  <c r="E1882" i="23"/>
  <c r="A1482" i="23"/>
  <c r="B1482" i="23"/>
  <c r="C1482" i="23"/>
  <c r="D1482" i="23"/>
  <c r="E1482" i="23"/>
  <c r="A191" i="23"/>
  <c r="B191" i="23"/>
  <c r="C191" i="23"/>
  <c r="D191" i="23"/>
  <c r="E191" i="23"/>
  <c r="A1000" i="23"/>
  <c r="B1000" i="23"/>
  <c r="C1000" i="23"/>
  <c r="D1000" i="23"/>
  <c r="E1000" i="23"/>
  <c r="F1000" i="23"/>
  <c r="A933" i="23"/>
  <c r="B933" i="23"/>
  <c r="C933" i="23"/>
  <c r="D933" i="23"/>
  <c r="E933" i="23"/>
  <c r="B676" i="23"/>
  <c r="C676" i="23"/>
  <c r="D676" i="23"/>
  <c r="E676" i="23"/>
  <c r="A676" i="23"/>
  <c r="A1093" i="23"/>
  <c r="B1093" i="23"/>
  <c r="C1093" i="23"/>
  <c r="D1093" i="23"/>
  <c r="E1093" i="23"/>
  <c r="A1064" i="23"/>
  <c r="B1064" i="23"/>
  <c r="C1064" i="23"/>
  <c r="D1064" i="23"/>
  <c r="E1064" i="23"/>
  <c r="F1064" i="23"/>
  <c r="A1474" i="23"/>
  <c r="B1474" i="23"/>
  <c r="C1474" i="23"/>
  <c r="D1474" i="23"/>
  <c r="E1474" i="23"/>
  <c r="A771" i="23"/>
  <c r="G771" i="23"/>
  <c r="B771" i="23"/>
  <c r="C771" i="23"/>
  <c r="D771" i="23"/>
  <c r="J771" i="23"/>
  <c r="R62" i="24"/>
  <c r="V62" i="24"/>
  <c r="E771" i="23"/>
  <c r="A1802" i="23"/>
  <c r="B1802" i="23"/>
  <c r="C1802" i="23"/>
  <c r="D1802" i="23"/>
  <c r="E1802" i="23"/>
  <c r="A1094" i="23"/>
  <c r="B1094" i="23"/>
  <c r="C1094" i="23"/>
  <c r="D1094" i="23"/>
  <c r="E1094" i="23"/>
  <c r="A1820" i="23"/>
  <c r="B1820" i="23"/>
  <c r="C1820" i="23"/>
  <c r="D1820" i="23"/>
  <c r="E1820" i="23"/>
  <c r="A1475" i="23"/>
  <c r="B1475" i="23"/>
  <c r="C1475" i="23"/>
  <c r="D1475" i="23"/>
  <c r="E1475" i="23"/>
  <c r="A9" i="23"/>
  <c r="B9" i="23"/>
  <c r="C9" i="23"/>
  <c r="D9" i="23"/>
  <c r="E9" i="23"/>
  <c r="A73" i="23"/>
  <c r="B73" i="23"/>
  <c r="C73" i="23"/>
  <c r="A205" i="23"/>
  <c r="B205" i="23"/>
  <c r="C205" i="23"/>
  <c r="D205" i="23"/>
  <c r="E205" i="23"/>
  <c r="A1602" i="23"/>
  <c r="B1602" i="23"/>
  <c r="C1602" i="23"/>
  <c r="D1602" i="23"/>
  <c r="E1602" i="23"/>
  <c r="A74" i="23"/>
  <c r="B74" i="23"/>
  <c r="C74" i="23"/>
  <c r="A1343" i="23"/>
  <c r="B1343" i="23"/>
  <c r="C1343" i="23"/>
  <c r="D1343" i="23"/>
  <c r="E1343" i="23"/>
  <c r="A1642" i="23"/>
  <c r="B1642" i="23"/>
  <c r="C1642" i="23"/>
  <c r="D1642" i="23"/>
  <c r="E1642" i="23"/>
  <c r="A852" i="23"/>
  <c r="B852" i="23"/>
  <c r="C852" i="23"/>
  <c r="D852" i="23"/>
  <c r="E852" i="23"/>
  <c r="A326" i="23"/>
  <c r="B326" i="23"/>
  <c r="C326" i="23"/>
  <c r="D326" i="23"/>
  <c r="E326" i="23"/>
  <c r="A582" i="23"/>
  <c r="B582" i="23"/>
  <c r="C582" i="23"/>
  <c r="D582" i="23"/>
  <c r="E582" i="23"/>
  <c r="A627" i="23"/>
  <c r="B627" i="23"/>
  <c r="C627" i="23"/>
  <c r="D627" i="23"/>
  <c r="E627" i="23"/>
  <c r="A492" i="23"/>
  <c r="C492" i="23"/>
  <c r="D492" i="23"/>
  <c r="E492" i="23"/>
  <c r="A537" i="23"/>
  <c r="B537" i="23"/>
  <c r="C537" i="23"/>
  <c r="D537" i="23"/>
  <c r="E537" i="23"/>
  <c r="A262" i="23"/>
  <c r="B262" i="23"/>
  <c r="C262" i="23"/>
  <c r="D262" i="23"/>
  <c r="E262" i="23"/>
  <c r="A1165" i="23"/>
  <c r="B1165" i="23"/>
  <c r="C1165" i="23"/>
  <c r="D1165" i="23"/>
  <c r="E1165" i="23"/>
  <c r="A1225" i="23"/>
  <c r="B1225" i="23"/>
  <c r="C1225" i="23"/>
  <c r="D1225" i="23"/>
  <c r="E1225" i="23"/>
  <c r="A391" i="23"/>
  <c r="B391" i="23"/>
  <c r="C391" i="23"/>
  <c r="D391" i="23"/>
  <c r="E391" i="23"/>
  <c r="A753" i="23"/>
  <c r="B753" i="23"/>
  <c r="C753" i="23"/>
  <c r="D753" i="23"/>
  <c r="E753" i="23"/>
  <c r="A992" i="23"/>
  <c r="B992" i="23"/>
  <c r="C992" i="23"/>
  <c r="D992" i="23"/>
  <c r="E992" i="23"/>
  <c r="F992" i="23"/>
  <c r="A199" i="23"/>
  <c r="B199" i="23"/>
  <c r="C199" i="23"/>
  <c r="D199" i="23"/>
  <c r="E199" i="23"/>
  <c r="A583" i="23"/>
  <c r="B583" i="23"/>
  <c r="C583" i="23"/>
  <c r="D583" i="23"/>
  <c r="E583" i="23"/>
  <c r="A628" i="23"/>
  <c r="B628" i="23"/>
  <c r="C628" i="23"/>
  <c r="D628" i="23"/>
  <c r="E628" i="23"/>
  <c r="A493" i="23"/>
  <c r="C493" i="23"/>
  <c r="D493" i="23"/>
  <c r="E493" i="23"/>
  <c r="A538" i="23"/>
  <c r="B538" i="23"/>
  <c r="C538" i="23"/>
  <c r="D538" i="23"/>
  <c r="E538" i="23"/>
  <c r="A263" i="23"/>
  <c r="B263" i="23"/>
  <c r="C263" i="23"/>
  <c r="D263" i="23"/>
  <c r="E263" i="23"/>
  <c r="A853" i="23"/>
  <c r="B853" i="23"/>
  <c r="C853" i="23"/>
  <c r="D853" i="23"/>
  <c r="E853" i="23"/>
  <c r="A327" i="23"/>
  <c r="B327" i="23"/>
  <c r="C327" i="23"/>
  <c r="D327" i="23"/>
  <c r="E327" i="23"/>
  <c r="A1166" i="23"/>
  <c r="B1166" i="23"/>
  <c r="C1166" i="23"/>
  <c r="D1166" i="23"/>
  <c r="E1166" i="23"/>
  <c r="A1226" i="23"/>
  <c r="B1226" i="23"/>
  <c r="C1226" i="23"/>
  <c r="D1226" i="23"/>
  <c r="E1226" i="23"/>
  <c r="A392" i="23"/>
  <c r="B392" i="23"/>
  <c r="C392" i="23"/>
  <c r="D392" i="23"/>
  <c r="E392" i="23"/>
  <c r="A809" i="23"/>
  <c r="B809" i="23"/>
  <c r="C809" i="23"/>
  <c r="D809" i="23"/>
  <c r="E809" i="23"/>
  <c r="A927" i="23"/>
  <c r="B927" i="23"/>
  <c r="C927" i="23"/>
  <c r="D927" i="23"/>
  <c r="E927" i="23"/>
  <c r="A711" i="23"/>
  <c r="B711" i="23"/>
  <c r="C711" i="23"/>
  <c r="D711" i="23"/>
  <c r="E711" i="23"/>
  <c r="A1853" i="23"/>
  <c r="B1853" i="23"/>
  <c r="C1853" i="23"/>
  <c r="D1853" i="23"/>
  <c r="E1853" i="23"/>
  <c r="A1476" i="23"/>
  <c r="B1476" i="23"/>
  <c r="C1476" i="23"/>
  <c r="D1476" i="23"/>
  <c r="E1476" i="23"/>
  <c r="A1778" i="23"/>
  <c r="B1778" i="23"/>
  <c r="C1778" i="23"/>
  <c r="D1778" i="23"/>
  <c r="E1778" i="23"/>
  <c r="A75" i="23"/>
  <c r="B75" i="23"/>
  <c r="C75" i="23"/>
  <c r="A1729" i="23"/>
  <c r="B1729" i="23"/>
  <c r="C1729" i="23"/>
  <c r="D1729" i="23"/>
  <c r="E1729" i="23"/>
  <c r="A734" i="23"/>
  <c r="B734" i="23"/>
  <c r="C734" i="23"/>
  <c r="D734" i="23"/>
  <c r="E734" i="23"/>
  <c r="A1420" i="23"/>
  <c r="B1420" i="23"/>
  <c r="C1420" i="23"/>
  <c r="D1420" i="23"/>
  <c r="E1420" i="23"/>
  <c r="A928" i="23"/>
  <c r="B928" i="23"/>
  <c r="C928" i="23"/>
  <c r="D928" i="23"/>
  <c r="E928" i="23"/>
  <c r="A993" i="23"/>
  <c r="B993" i="23"/>
  <c r="C993" i="23"/>
  <c r="D993" i="23"/>
  <c r="E993" i="23"/>
  <c r="F993" i="23"/>
  <c r="A1280" i="23"/>
  <c r="B1280" i="23"/>
  <c r="C1280" i="23"/>
  <c r="D1280" i="23"/>
  <c r="E1280" i="23"/>
  <c r="A760" i="23"/>
  <c r="B760" i="23"/>
  <c r="C760" i="23"/>
  <c r="D760" i="23"/>
  <c r="E760" i="23"/>
  <c r="A1879" i="23"/>
  <c r="B1879" i="23"/>
  <c r="C1879" i="23"/>
  <c r="D1879" i="23"/>
  <c r="E1879" i="23"/>
  <c r="A467" i="23"/>
  <c r="B467" i="23"/>
  <c r="C467" i="23"/>
  <c r="D467" i="23"/>
  <c r="E467" i="23"/>
  <c r="A237" i="23"/>
  <c r="B237" i="23"/>
  <c r="C237" i="23"/>
  <c r="D237" i="23"/>
  <c r="E237" i="23"/>
  <c r="A1072" i="23"/>
  <c r="B1072" i="23"/>
  <c r="C1072" i="23"/>
  <c r="D1072" i="23"/>
  <c r="E1072" i="23"/>
  <c r="A1281" i="23"/>
  <c r="B1281" i="23"/>
  <c r="C1281" i="23"/>
  <c r="D1281" i="23"/>
  <c r="E1281" i="23"/>
  <c r="A994" i="23"/>
  <c r="B994" i="23"/>
  <c r="C994" i="23"/>
  <c r="D994" i="23"/>
  <c r="E994" i="23"/>
  <c r="F994" i="23"/>
  <c r="A1073" i="23"/>
  <c r="B1073" i="23"/>
  <c r="C1073" i="23"/>
  <c r="D1073" i="23"/>
  <c r="E1073" i="23"/>
  <c r="A1848" i="23"/>
  <c r="B1848" i="23"/>
  <c r="C1848" i="23"/>
  <c r="D1848" i="23"/>
  <c r="E1848" i="23"/>
  <c r="A929" i="23"/>
  <c r="B929" i="23"/>
  <c r="C929" i="23"/>
  <c r="D929" i="23"/>
  <c r="E929" i="23"/>
  <c r="A995" i="23"/>
  <c r="B995" i="23"/>
  <c r="C995" i="23"/>
  <c r="D995" i="23"/>
  <c r="E995" i="23"/>
  <c r="F995" i="23"/>
  <c r="A1282" i="23"/>
  <c r="B1282" i="23"/>
  <c r="C1282" i="23"/>
  <c r="D1282" i="23"/>
  <c r="E1282" i="23"/>
  <c r="A1880" i="23"/>
  <c r="B1880" i="23"/>
  <c r="C1880" i="23"/>
  <c r="D1880" i="23"/>
  <c r="E1880" i="23"/>
  <c r="A190" i="23"/>
  <c r="B190" i="23"/>
  <c r="C190" i="23"/>
  <c r="D190" i="23"/>
  <c r="E190" i="23"/>
  <c r="A1577" i="23"/>
  <c r="B1577" i="23"/>
  <c r="C1577" i="23"/>
  <c r="D1577" i="23"/>
  <c r="E1577" i="23"/>
  <c r="A1477" i="23"/>
  <c r="B1477" i="23"/>
  <c r="C1477" i="23"/>
  <c r="D1477" i="23"/>
  <c r="E1477" i="23"/>
  <c r="A1795" i="23"/>
  <c r="B1795" i="23"/>
  <c r="C1795" i="23"/>
  <c r="D1795" i="23"/>
  <c r="E1795" i="23"/>
  <c r="A1821" i="23"/>
  <c r="B1821" i="23"/>
  <c r="C1821" i="23"/>
  <c r="D1821" i="23"/>
  <c r="E1821" i="23"/>
  <c r="A1478" i="23"/>
  <c r="B1478" i="23"/>
  <c r="C1478" i="23"/>
  <c r="D1478" i="23"/>
  <c r="E1478" i="23"/>
  <c r="A817" i="23"/>
  <c r="B817" i="23"/>
  <c r="C817" i="23"/>
  <c r="D817" i="23"/>
  <c r="E817" i="23"/>
  <c r="A1756" i="23"/>
  <c r="B1756" i="23"/>
  <c r="C1756" i="23"/>
  <c r="D1756" i="23"/>
  <c r="E1756" i="23"/>
  <c r="A1382" i="23"/>
  <c r="B1382" i="23"/>
  <c r="C1382" i="23"/>
  <c r="D1382" i="23"/>
  <c r="E1382" i="23"/>
  <c r="A76" i="23"/>
  <c r="B76" i="23"/>
  <c r="C76" i="23"/>
  <c r="A1709" i="23"/>
  <c r="B1709" i="23"/>
  <c r="C1709" i="23"/>
  <c r="D1709" i="23"/>
  <c r="E1709" i="23"/>
  <c r="A690" i="23"/>
  <c r="B690" i="23"/>
  <c r="C690" i="23"/>
  <c r="D690" i="23"/>
  <c r="E690" i="23"/>
  <c r="A77" i="23"/>
  <c r="B77" i="23"/>
  <c r="C77" i="23"/>
  <c r="A1315" i="23"/>
  <c r="B1315" i="23"/>
  <c r="C1315" i="23"/>
  <c r="D1315" i="23"/>
  <c r="E1315" i="23"/>
  <c r="A1619" i="23"/>
  <c r="B1619" i="23"/>
  <c r="C1619" i="23"/>
  <c r="D1619" i="23"/>
  <c r="E1619" i="23"/>
  <c r="B1652" i="23"/>
  <c r="C1652" i="23"/>
  <c r="D1652" i="23"/>
  <c r="E1652" i="23"/>
  <c r="A1652" i="23"/>
  <c r="A1618" i="23"/>
  <c r="B1618" i="23"/>
  <c r="C1618" i="23"/>
  <c r="D1618" i="23"/>
  <c r="E1618" i="23"/>
  <c r="B1314" i="23"/>
  <c r="C1314" i="23"/>
  <c r="D1314" i="23"/>
  <c r="E1314" i="23"/>
  <c r="A816" i="23"/>
  <c r="B816" i="23"/>
  <c r="C816" i="23"/>
  <c r="D816" i="23"/>
  <c r="E816" i="23"/>
  <c r="A1755" i="23"/>
  <c r="B1755" i="23"/>
  <c r="C1755" i="23"/>
  <c r="D1755" i="23"/>
  <c r="E1755" i="23"/>
  <c r="A1381" i="23"/>
  <c r="B1381" i="23"/>
  <c r="C1381" i="23"/>
  <c r="D1381" i="23"/>
  <c r="E1381" i="23"/>
  <c r="A723" i="23"/>
  <c r="B723" i="23"/>
  <c r="C723" i="23"/>
  <c r="D723" i="23"/>
  <c r="E723" i="23"/>
  <c r="A1371" i="23"/>
  <c r="G1371" i="23"/>
  <c r="B1371" i="23"/>
  <c r="C1371" i="23"/>
  <c r="D1371" i="23"/>
  <c r="E1371" i="23"/>
  <c r="A71" i="23"/>
  <c r="B71" i="23"/>
  <c r="C71" i="23"/>
  <c r="A1708" i="23"/>
  <c r="B1708" i="23"/>
  <c r="C1708" i="23"/>
  <c r="D1708" i="23"/>
  <c r="E1708" i="23"/>
  <c r="A689" i="23"/>
  <c r="B689" i="23"/>
  <c r="C689" i="23"/>
  <c r="D689" i="23"/>
  <c r="E689" i="23"/>
  <c r="A72" i="23"/>
  <c r="B72" i="23"/>
  <c r="C72" i="23"/>
  <c r="A1314" i="23"/>
  <c r="A1279" i="23"/>
  <c r="B1279" i="23"/>
  <c r="C1279" i="23"/>
  <c r="D1279" i="23"/>
  <c r="E1279" i="23"/>
  <c r="A682" i="23"/>
  <c r="B682" i="23"/>
  <c r="C682" i="23"/>
  <c r="D682" i="23"/>
  <c r="E682" i="23"/>
  <c r="A1858" i="23"/>
  <c r="G1858" i="23"/>
  <c r="B1858" i="23"/>
  <c r="C1858" i="23"/>
  <c r="I1858" i="23"/>
  <c r="Q41" i="24"/>
  <c r="U41" i="24"/>
  <c r="D1858" i="23"/>
  <c r="E1858" i="23"/>
  <c r="K1858" i="23"/>
  <c r="S41" i="24"/>
  <c r="W41" i="24"/>
  <c r="A1472" i="23"/>
  <c r="B1472" i="23"/>
  <c r="C1472" i="23"/>
  <c r="D1472" i="23"/>
  <c r="E1472" i="23"/>
  <c r="A744" i="23"/>
  <c r="B744" i="23"/>
  <c r="C744" i="23"/>
  <c r="D744" i="23"/>
  <c r="E744" i="23"/>
  <c r="A1777" i="23"/>
  <c r="B1777" i="23"/>
  <c r="C1777" i="23"/>
  <c r="D1777" i="23"/>
  <c r="E1777" i="23"/>
  <c r="A70" i="23"/>
  <c r="B70" i="23"/>
  <c r="C70" i="23"/>
  <c r="A1728" i="23"/>
  <c r="B1728" i="23"/>
  <c r="C1728" i="23"/>
  <c r="D1728" i="23"/>
  <c r="E1728" i="23"/>
  <c r="A1411" i="23"/>
  <c r="B1411" i="23"/>
  <c r="C1411" i="23"/>
  <c r="D1411" i="23"/>
  <c r="E1411" i="23"/>
  <c r="A1417" i="23"/>
  <c r="B1417" i="23"/>
  <c r="C1417" i="23"/>
  <c r="D1417" i="23"/>
  <c r="E1417" i="23"/>
  <c r="A778" i="23"/>
  <c r="B778" i="23"/>
  <c r="C778" i="23"/>
  <c r="D778" i="23"/>
  <c r="E778" i="23"/>
  <c r="A851" i="23"/>
  <c r="B851" i="23"/>
  <c r="C851" i="23"/>
  <c r="D851" i="23"/>
  <c r="E851" i="23"/>
  <c r="A325" i="23"/>
  <c r="B325" i="23"/>
  <c r="C325" i="23"/>
  <c r="D325" i="23"/>
  <c r="E325" i="23"/>
  <c r="A1164" i="23"/>
  <c r="B1164" i="23"/>
  <c r="C1164" i="23"/>
  <c r="D1164" i="23"/>
  <c r="E1164" i="23"/>
  <c r="A1224" i="23"/>
  <c r="B1224" i="23"/>
  <c r="C1224" i="23"/>
  <c r="D1224" i="23"/>
  <c r="E1224" i="23"/>
  <c r="A390" i="23"/>
  <c r="B390" i="23"/>
  <c r="C390" i="23"/>
  <c r="D390" i="23"/>
  <c r="E390" i="23"/>
  <c r="A1745" i="23"/>
  <c r="B1745" i="23"/>
  <c r="C1745" i="23"/>
  <c r="D1745" i="23"/>
  <c r="E1745" i="23"/>
  <c r="A1690" i="23"/>
  <c r="B1690" i="23"/>
  <c r="C1690" i="23"/>
  <c r="D1690" i="23"/>
  <c r="E1690" i="23"/>
  <c r="A926" i="23"/>
  <c r="B926" i="23"/>
  <c r="C926" i="23"/>
  <c r="D926" i="23"/>
  <c r="E926" i="23"/>
  <c r="A991" i="23"/>
  <c r="B991" i="23"/>
  <c r="C991" i="23"/>
  <c r="D991" i="23"/>
  <c r="E991" i="23"/>
  <c r="F991" i="23"/>
  <c r="A1794" i="23"/>
  <c r="B1794" i="23"/>
  <c r="C1794" i="23"/>
  <c r="D1794" i="23"/>
  <c r="E1794" i="23"/>
  <c r="A1819" i="23"/>
  <c r="B1819" i="23"/>
  <c r="C1819" i="23"/>
  <c r="D1819" i="23"/>
  <c r="E1819" i="23"/>
  <c r="A1473" i="23"/>
  <c r="B1473" i="23"/>
  <c r="C1473" i="23"/>
  <c r="D1473" i="23"/>
  <c r="E1473" i="23"/>
  <c r="A925" i="23"/>
  <c r="B925" i="23"/>
  <c r="C925" i="23"/>
  <c r="D925" i="23"/>
  <c r="E925" i="23"/>
  <c r="A850" i="23"/>
  <c r="B850" i="23"/>
  <c r="C850" i="23"/>
  <c r="D850" i="23"/>
  <c r="E850" i="23"/>
  <c r="A324" i="23"/>
  <c r="B324" i="23"/>
  <c r="C324" i="23"/>
  <c r="D324" i="23"/>
  <c r="E324" i="23"/>
  <c r="A1163" i="23"/>
  <c r="B1163" i="23"/>
  <c r="C1163" i="23"/>
  <c r="D1163" i="23"/>
  <c r="E1163" i="23"/>
  <c r="A1223" i="23"/>
  <c r="B1223" i="23"/>
  <c r="C1223" i="23"/>
  <c r="D1223" i="23"/>
  <c r="E1223" i="23"/>
  <c r="A389" i="23"/>
  <c r="B389" i="23"/>
  <c r="C389" i="23"/>
  <c r="D389" i="23"/>
  <c r="E389" i="23"/>
  <c r="A990" i="23"/>
  <c r="B990" i="23"/>
  <c r="C990" i="23"/>
  <c r="D990" i="23"/>
  <c r="E990" i="23"/>
  <c r="F990" i="23"/>
  <c r="A1576" i="23"/>
  <c r="B1576" i="23"/>
  <c r="C1576" i="23"/>
  <c r="D1576" i="23"/>
  <c r="E1576" i="23"/>
  <c r="A236" i="23"/>
  <c r="B236" i="23"/>
  <c r="C236" i="23"/>
  <c r="D236" i="23"/>
  <c r="E236" i="23"/>
  <c r="A924" i="23"/>
  <c r="B924" i="23"/>
  <c r="C924" i="23"/>
  <c r="D924" i="23"/>
  <c r="E924" i="23"/>
  <c r="A1575" i="23"/>
  <c r="B1575" i="23"/>
  <c r="C1575" i="23"/>
  <c r="D1575" i="23"/>
  <c r="E1575" i="23"/>
  <c r="A903" i="23"/>
  <c r="B903" i="23"/>
  <c r="C903" i="23"/>
  <c r="D903" i="23"/>
  <c r="E903" i="23"/>
  <c r="A1368" i="23"/>
  <c r="B1368" i="23"/>
  <c r="C1368" i="23"/>
  <c r="D1368" i="23"/>
  <c r="E1368" i="23"/>
  <c r="A897" i="23"/>
  <c r="G897" i="23"/>
  <c r="B897" i="23"/>
  <c r="H897" i="23"/>
  <c r="P66" i="24"/>
  <c r="T66" i="24"/>
  <c r="C897" i="23"/>
  <c r="I897" i="23"/>
  <c r="Q66" i="24"/>
  <c r="U66" i="24"/>
  <c r="D897" i="23"/>
  <c r="E897" i="23"/>
  <c r="K897" i="23"/>
  <c r="S66" i="24"/>
  <c r="W66" i="24"/>
  <c r="AO66" i="24"/>
  <c r="A1367" i="23"/>
  <c r="G1367" i="23"/>
  <c r="B1367" i="23"/>
  <c r="H1367" i="23"/>
  <c r="P20" i="24"/>
  <c r="T20" i="24"/>
  <c r="C1367" i="23"/>
  <c r="I1367" i="23"/>
  <c r="Q20" i="24"/>
  <c r="U20" i="24"/>
  <c r="D1367" i="23"/>
  <c r="J1367" i="23"/>
  <c r="R20" i="24"/>
  <c r="V20" i="24"/>
  <c r="E1367" i="23"/>
  <c r="K1367" i="23"/>
  <c r="S20" i="24"/>
  <c r="W20" i="24"/>
  <c r="A388" i="23"/>
  <c r="B388" i="23"/>
  <c r="C388" i="23"/>
  <c r="D388" i="23"/>
  <c r="E388" i="23"/>
  <c r="A1556" i="23"/>
  <c r="B1556" i="23"/>
  <c r="C1556" i="23"/>
  <c r="D1556" i="23"/>
  <c r="E1556" i="23"/>
  <c r="A1545" i="23"/>
  <c r="B1545" i="23"/>
  <c r="C1545" i="23"/>
  <c r="D1545" i="23"/>
  <c r="E1545" i="23"/>
  <c r="A432" i="23"/>
  <c r="B432" i="23"/>
  <c r="C432" i="23"/>
  <c r="D432" i="23"/>
  <c r="E432" i="23"/>
  <c r="A1689" i="23"/>
  <c r="B1689" i="23"/>
  <c r="C1689" i="23"/>
  <c r="D1689" i="23"/>
  <c r="E1689" i="23"/>
  <c r="A466" i="23"/>
  <c r="B466" i="23"/>
  <c r="C466" i="23"/>
  <c r="D466" i="23"/>
  <c r="E466" i="23"/>
  <c r="A923" i="23"/>
  <c r="B923" i="23"/>
  <c r="C923" i="23"/>
  <c r="D923" i="23"/>
  <c r="E923" i="23"/>
  <c r="A41" i="23"/>
  <c r="B41" i="23"/>
  <c r="C41" i="23"/>
  <c r="D41" i="23"/>
  <c r="E41" i="23"/>
  <c r="A162" i="23"/>
  <c r="B162" i="23"/>
  <c r="C162" i="23"/>
  <c r="D162" i="23"/>
  <c r="E162" i="23"/>
  <c r="A581" i="23"/>
  <c r="B581" i="23"/>
  <c r="C581" i="23"/>
  <c r="D581" i="23"/>
  <c r="E581" i="23"/>
  <c r="A626" i="23"/>
  <c r="B626" i="23"/>
  <c r="C626" i="23"/>
  <c r="D626" i="23"/>
  <c r="E626" i="23"/>
  <c r="A491" i="23"/>
  <c r="C491" i="23"/>
  <c r="D491" i="23"/>
  <c r="E491" i="23"/>
  <c r="A536" i="23"/>
  <c r="B536" i="23"/>
  <c r="C536" i="23"/>
  <c r="D536" i="23"/>
  <c r="E536" i="23"/>
  <c r="A261" i="23"/>
  <c r="B261" i="23"/>
  <c r="C261" i="23"/>
  <c r="D261" i="23"/>
  <c r="E261" i="23"/>
  <c r="A849" i="23"/>
  <c r="B849" i="23"/>
  <c r="C849" i="23"/>
  <c r="D849" i="23"/>
  <c r="E849" i="23"/>
  <c r="A323" i="23"/>
  <c r="B323" i="23"/>
  <c r="C323" i="23"/>
  <c r="D323" i="23"/>
  <c r="E323" i="23"/>
  <c r="A1162" i="23"/>
  <c r="B1162" i="23"/>
  <c r="C1162" i="23"/>
  <c r="D1162" i="23"/>
  <c r="E1162" i="23"/>
  <c r="A1222" i="23"/>
  <c r="B1222" i="23"/>
  <c r="C1222" i="23"/>
  <c r="D1222" i="23"/>
  <c r="E1222" i="23"/>
  <c r="A1091" i="23"/>
  <c r="B1091" i="23"/>
  <c r="C1091" i="23"/>
  <c r="D1091" i="23"/>
  <c r="E1091" i="23"/>
  <c r="A1470" i="23"/>
  <c r="B1470" i="23"/>
  <c r="C1470" i="23"/>
  <c r="D1470" i="23"/>
  <c r="E1470" i="23"/>
  <c r="A988" i="23"/>
  <c r="B988" i="23"/>
  <c r="C988" i="23"/>
  <c r="D988" i="23"/>
  <c r="E988" i="23"/>
  <c r="F988" i="23"/>
  <c r="A790" i="23"/>
  <c r="G790" i="23"/>
  <c r="B790" i="23"/>
  <c r="C790" i="23"/>
  <c r="D790" i="23"/>
  <c r="E790" i="23"/>
  <c r="K790" i="23"/>
  <c r="S65" i="24"/>
  <c r="W65" i="24"/>
  <c r="A444" i="23"/>
  <c r="B444" i="23"/>
  <c r="C444" i="23"/>
  <c r="D444" i="23"/>
  <c r="E444" i="23"/>
  <c r="A1092" i="23"/>
  <c r="B1092" i="23"/>
  <c r="C1092" i="23"/>
  <c r="D1092" i="23"/>
  <c r="E1092" i="23"/>
  <c r="A451" i="23"/>
  <c r="B451" i="23"/>
  <c r="C451" i="23"/>
  <c r="D451" i="23"/>
  <c r="E451" i="23"/>
  <c r="A1471" i="23"/>
  <c r="B1471" i="23"/>
  <c r="C1471" i="23"/>
  <c r="D1471" i="23"/>
  <c r="E1471" i="23"/>
  <c r="A26" i="23"/>
  <c r="B26" i="23"/>
  <c r="C26" i="23"/>
  <c r="D26" i="23"/>
  <c r="E26" i="23"/>
  <c r="A24" i="23"/>
  <c r="B24" i="23"/>
  <c r="C24" i="23"/>
  <c r="D24" i="23"/>
  <c r="E24" i="23"/>
  <c r="A989" i="23"/>
  <c r="B989" i="23"/>
  <c r="C989" i="23"/>
  <c r="D989" i="23"/>
  <c r="E989" i="23"/>
  <c r="F989" i="23"/>
  <c r="A204" i="23"/>
  <c r="B204" i="23"/>
  <c r="C204" i="23"/>
  <c r="D204" i="23"/>
  <c r="E204" i="23"/>
  <c r="A68" i="23"/>
  <c r="B68" i="23"/>
  <c r="C68" i="23"/>
  <c r="A1601" i="23"/>
  <c r="B1601" i="23"/>
  <c r="C1601" i="23"/>
  <c r="D1601" i="23"/>
  <c r="E1601" i="23"/>
  <c r="A69" i="23"/>
  <c r="B69" i="23"/>
  <c r="C69" i="23"/>
  <c r="A1342" i="23"/>
  <c r="B1342" i="23"/>
  <c r="C1342" i="23"/>
  <c r="D1342" i="23"/>
  <c r="E1342" i="23"/>
  <c r="A1437" i="23"/>
  <c r="B1437" i="23"/>
  <c r="C1437" i="23"/>
  <c r="D1437" i="23"/>
  <c r="E1437" i="23"/>
  <c r="A1161" i="23"/>
  <c r="B1161" i="23"/>
  <c r="C1161" i="23"/>
  <c r="D1161" i="23"/>
  <c r="E1161" i="23"/>
  <c r="A1221" i="23"/>
  <c r="B1221" i="23"/>
  <c r="C1221" i="23"/>
  <c r="D1221" i="23"/>
  <c r="E1221" i="23"/>
  <c r="A387" i="23"/>
  <c r="B387" i="23"/>
  <c r="C387" i="23"/>
  <c r="D387" i="23"/>
  <c r="E387" i="23"/>
  <c r="A795" i="23"/>
  <c r="B795" i="23"/>
  <c r="C795" i="23"/>
  <c r="D795" i="23"/>
  <c r="E795" i="23"/>
  <c r="A223" i="23"/>
  <c r="G223" i="23"/>
  <c r="B223" i="23"/>
  <c r="C223" i="23"/>
  <c r="I223" i="23"/>
  <c r="Q43" i="24"/>
  <c r="U43" i="24"/>
  <c r="D223" i="23"/>
  <c r="E223" i="23"/>
  <c r="K223" i="23"/>
  <c r="S43" i="24"/>
  <c r="W43" i="24"/>
  <c r="A1852" i="23"/>
  <c r="G1852" i="23"/>
  <c r="B1852" i="23"/>
  <c r="C1852" i="23"/>
  <c r="D1852" i="23"/>
  <c r="E1852" i="23"/>
  <c r="B678" i="23"/>
  <c r="C678" i="23"/>
  <c r="D678" i="23"/>
  <c r="E678" i="23"/>
  <c r="A678" i="23"/>
  <c r="A1089" i="23"/>
  <c r="B1089" i="23"/>
  <c r="C1089" i="23"/>
  <c r="D1089" i="23"/>
  <c r="E1089" i="23"/>
  <c r="A1465" i="23"/>
  <c r="B1465" i="23"/>
  <c r="C1465" i="23"/>
  <c r="D1465" i="23"/>
  <c r="E1465" i="23"/>
  <c r="A984" i="23"/>
  <c r="B984" i="23"/>
  <c r="C984" i="23"/>
  <c r="D984" i="23"/>
  <c r="E984" i="23"/>
  <c r="F984" i="23"/>
  <c r="A758" i="23"/>
  <c r="G758" i="23"/>
  <c r="B758" i="23"/>
  <c r="C758" i="23"/>
  <c r="I758" i="23"/>
  <c r="Q58" i="24"/>
  <c r="U58" i="24"/>
  <c r="D758" i="23"/>
  <c r="E758" i="23"/>
  <c r="K758" i="23"/>
  <c r="S58" i="24"/>
  <c r="W58" i="24"/>
  <c r="A737" i="23"/>
  <c r="B737" i="23"/>
  <c r="C737" i="23"/>
  <c r="D737" i="23"/>
  <c r="E737" i="23"/>
  <c r="A1090" i="23"/>
  <c r="B1090" i="23"/>
  <c r="C1090" i="23"/>
  <c r="D1090" i="23"/>
  <c r="E1090" i="23"/>
  <c r="A1332" i="23"/>
  <c r="B1332" i="23"/>
  <c r="C1332" i="23"/>
  <c r="D1332" i="23"/>
  <c r="E1332" i="23"/>
  <c r="A1466" i="23"/>
  <c r="B1466" i="23"/>
  <c r="C1466" i="23"/>
  <c r="D1466" i="23"/>
  <c r="E1466" i="23"/>
  <c r="A33" i="23"/>
  <c r="B33" i="23"/>
  <c r="C33" i="23"/>
  <c r="D33" i="23"/>
  <c r="E33" i="23"/>
  <c r="A1669" i="23"/>
  <c r="B1669" i="23"/>
  <c r="C1669" i="23"/>
  <c r="D1669" i="23"/>
  <c r="E1669" i="23"/>
  <c r="A985" i="23"/>
  <c r="B985" i="23"/>
  <c r="C985" i="23"/>
  <c r="D985" i="23"/>
  <c r="E985" i="23"/>
  <c r="F985" i="23"/>
  <c r="A8" i="23"/>
  <c r="B8" i="23"/>
  <c r="C8" i="23"/>
  <c r="D8" i="23"/>
  <c r="E8" i="23"/>
  <c r="A63" i="23"/>
  <c r="B63" i="23"/>
  <c r="C63" i="23"/>
  <c r="A203" i="23"/>
  <c r="B203" i="23"/>
  <c r="C203" i="23"/>
  <c r="D203" i="23"/>
  <c r="E203" i="23"/>
  <c r="A1600" i="23"/>
  <c r="B1600" i="23"/>
  <c r="C1600" i="23"/>
  <c r="D1600" i="23"/>
  <c r="E1600" i="23"/>
  <c r="A64" i="23"/>
  <c r="B64" i="23"/>
  <c r="C64" i="23"/>
  <c r="A1341" i="23"/>
  <c r="B1341" i="23"/>
  <c r="C1341" i="23"/>
  <c r="D1341" i="23"/>
  <c r="E1341" i="23"/>
  <c r="A1440" i="23"/>
  <c r="B1440" i="23"/>
  <c r="C1440" i="23"/>
  <c r="D1440" i="23"/>
  <c r="E1440" i="23"/>
  <c r="A578" i="23"/>
  <c r="B578" i="23"/>
  <c r="C578" i="23"/>
  <c r="D578" i="23"/>
  <c r="E578" i="23"/>
  <c r="A623" i="23"/>
  <c r="B623" i="23"/>
  <c r="C623" i="23"/>
  <c r="D623" i="23"/>
  <c r="E623" i="23"/>
  <c r="A488" i="23"/>
  <c r="C488" i="23"/>
  <c r="D488" i="23"/>
  <c r="E488" i="23"/>
  <c r="A533" i="23"/>
  <c r="B533" i="23"/>
  <c r="C533" i="23"/>
  <c r="D533" i="23"/>
  <c r="E533" i="23"/>
  <c r="A258" i="23"/>
  <c r="B258" i="23"/>
  <c r="C258" i="23"/>
  <c r="D258" i="23"/>
  <c r="E258" i="23"/>
  <c r="A845" i="23"/>
  <c r="B845" i="23"/>
  <c r="C845" i="23"/>
  <c r="D845" i="23"/>
  <c r="E845" i="23"/>
  <c r="A319" i="23"/>
  <c r="B319" i="23"/>
  <c r="C319" i="23"/>
  <c r="D319" i="23"/>
  <c r="E319" i="23"/>
  <c r="A919" i="23"/>
  <c r="B919" i="23"/>
  <c r="C919" i="23"/>
  <c r="D919" i="23"/>
  <c r="E919" i="23"/>
  <c r="A1649" i="23"/>
  <c r="B1649" i="23"/>
  <c r="C1649" i="23"/>
  <c r="D1649" i="23"/>
  <c r="E1649" i="23"/>
  <c r="A579" i="23"/>
  <c r="B579" i="23"/>
  <c r="C579" i="23"/>
  <c r="D579" i="23"/>
  <c r="E579" i="23"/>
  <c r="A624" i="23"/>
  <c r="B624" i="23"/>
  <c r="C624" i="23"/>
  <c r="D624" i="23"/>
  <c r="E624" i="23"/>
  <c r="A489" i="23"/>
  <c r="C489" i="23"/>
  <c r="D489" i="23"/>
  <c r="E489" i="23"/>
  <c r="A534" i="23"/>
  <c r="B534" i="23"/>
  <c r="C534" i="23"/>
  <c r="D534" i="23"/>
  <c r="E534" i="23"/>
  <c r="A259" i="23"/>
  <c r="B259" i="23"/>
  <c r="C259" i="23"/>
  <c r="D259" i="23"/>
  <c r="E259" i="23"/>
  <c r="A1158" i="23"/>
  <c r="B1158" i="23"/>
  <c r="C1158" i="23"/>
  <c r="D1158" i="23"/>
  <c r="E1158" i="23"/>
  <c r="A1218" i="23"/>
  <c r="B1218" i="23"/>
  <c r="C1218" i="23"/>
  <c r="D1218" i="23"/>
  <c r="E1218" i="23"/>
  <c r="A384" i="23"/>
  <c r="B384" i="23"/>
  <c r="C384" i="23"/>
  <c r="D384" i="23"/>
  <c r="E384" i="23"/>
  <c r="A846" i="23"/>
  <c r="B846" i="23"/>
  <c r="C846" i="23"/>
  <c r="D846" i="23"/>
  <c r="E846" i="23"/>
  <c r="A320" i="23"/>
  <c r="B320" i="23"/>
  <c r="C320" i="23"/>
  <c r="D320" i="23"/>
  <c r="E320" i="23"/>
  <c r="A1582" i="23"/>
  <c r="B1582" i="23"/>
  <c r="C1582" i="23"/>
  <c r="D1582" i="23"/>
  <c r="E1582" i="23"/>
  <c r="A986" i="23"/>
  <c r="B986" i="23"/>
  <c r="C986" i="23"/>
  <c r="D986" i="23"/>
  <c r="E986" i="23"/>
  <c r="F986" i="23"/>
  <c r="A764" i="23"/>
  <c r="G764" i="23"/>
  <c r="B764" i="23"/>
  <c r="H764" i="23"/>
  <c r="P61" i="24"/>
  <c r="T61" i="24"/>
  <c r="C764" i="23"/>
  <c r="D764" i="23"/>
  <c r="E764" i="23"/>
  <c r="K764" i="23"/>
  <c r="S61" i="24"/>
  <c r="W61" i="24"/>
  <c r="A39" i="23"/>
  <c r="B39" i="23"/>
  <c r="C39" i="23"/>
  <c r="D39" i="23"/>
  <c r="E39" i="23"/>
  <c r="A847" i="23"/>
  <c r="B847" i="23"/>
  <c r="C847" i="23"/>
  <c r="D847" i="23"/>
  <c r="E847" i="23"/>
  <c r="A321" i="23"/>
  <c r="B321" i="23"/>
  <c r="C321" i="23"/>
  <c r="D321" i="23"/>
  <c r="E321" i="23"/>
  <c r="A920" i="23"/>
  <c r="B920" i="23"/>
  <c r="C920" i="23"/>
  <c r="D920" i="23"/>
  <c r="E920" i="23"/>
  <c r="A1159" i="23"/>
  <c r="B1159" i="23"/>
  <c r="C1159" i="23"/>
  <c r="D1159" i="23"/>
  <c r="E1159" i="23"/>
  <c r="A1219" i="23"/>
  <c r="B1219" i="23"/>
  <c r="C1219" i="23"/>
  <c r="D1219" i="23"/>
  <c r="E1219" i="23"/>
  <c r="A385" i="23"/>
  <c r="B385" i="23"/>
  <c r="C385" i="23"/>
  <c r="D385" i="23"/>
  <c r="E385" i="23"/>
  <c r="A808" i="23"/>
  <c r="B808" i="23"/>
  <c r="C808" i="23"/>
  <c r="D808" i="23"/>
  <c r="E808" i="23"/>
  <c r="A465" i="23"/>
  <c r="B465" i="23"/>
  <c r="C465" i="23"/>
  <c r="D465" i="23"/>
  <c r="E465" i="23"/>
  <c r="A235" i="23"/>
  <c r="B235" i="23"/>
  <c r="C235" i="23"/>
  <c r="D235" i="23"/>
  <c r="E235" i="23"/>
  <c r="A1702" i="23"/>
  <c r="B1702" i="23"/>
  <c r="C1702" i="23"/>
  <c r="D1702" i="23"/>
  <c r="E1702" i="23"/>
  <c r="A1839" i="23"/>
  <c r="G1839" i="23"/>
  <c r="B1839" i="23"/>
  <c r="H1839" i="23"/>
  <c r="P33" i="24"/>
  <c r="T33" i="24"/>
  <c r="C1839" i="23"/>
  <c r="D1839" i="23"/>
  <c r="J1839" i="23"/>
  <c r="R33" i="24"/>
  <c r="V33" i="24"/>
  <c r="E1839" i="23"/>
  <c r="A719" i="23"/>
  <c r="B719" i="23"/>
  <c r="C719" i="23"/>
  <c r="D719" i="23"/>
  <c r="E719" i="23"/>
  <c r="A1837" i="23"/>
  <c r="G1837" i="23"/>
  <c r="B1837" i="23"/>
  <c r="H1837" i="23"/>
  <c r="P46" i="24"/>
  <c r="T46" i="24"/>
  <c r="C1837" i="23"/>
  <c r="D1837" i="23"/>
  <c r="J1837" i="23"/>
  <c r="R46" i="24"/>
  <c r="V46" i="24"/>
  <c r="E1837" i="23"/>
  <c r="A1467" i="23"/>
  <c r="B1467" i="23"/>
  <c r="C1467" i="23"/>
  <c r="D1467" i="23"/>
  <c r="E1467" i="23"/>
  <c r="A1776" i="23"/>
  <c r="B1776" i="23"/>
  <c r="C1776" i="23"/>
  <c r="D1776" i="23"/>
  <c r="E1776" i="23"/>
  <c r="A65" i="23"/>
  <c r="B65" i="23"/>
  <c r="C65" i="23"/>
  <c r="A1727" i="23"/>
  <c r="B1727" i="23"/>
  <c r="C1727" i="23"/>
  <c r="D1727" i="23"/>
  <c r="E1727" i="23"/>
  <c r="A1432" i="23"/>
  <c r="B1432" i="23"/>
  <c r="C1432" i="23"/>
  <c r="D1432" i="23"/>
  <c r="E1432" i="23"/>
  <c r="A177" i="23"/>
  <c r="B177" i="23"/>
  <c r="C177" i="23"/>
  <c r="D177" i="23"/>
  <c r="E177" i="23"/>
  <c r="A580" i="23"/>
  <c r="B580" i="23"/>
  <c r="C580" i="23"/>
  <c r="D580" i="23"/>
  <c r="E580" i="23"/>
  <c r="A625" i="23"/>
  <c r="B625" i="23"/>
  <c r="C625" i="23"/>
  <c r="D625" i="23"/>
  <c r="E625" i="23"/>
  <c r="A490" i="23"/>
  <c r="C490" i="23"/>
  <c r="D490" i="23"/>
  <c r="E490" i="23"/>
  <c r="A535" i="23"/>
  <c r="B535" i="23"/>
  <c r="C535" i="23"/>
  <c r="D535" i="23"/>
  <c r="E535" i="23"/>
  <c r="A260" i="23"/>
  <c r="B260" i="23"/>
  <c r="C260" i="23"/>
  <c r="D260" i="23"/>
  <c r="E260" i="23"/>
  <c r="A848" i="23"/>
  <c r="B848" i="23"/>
  <c r="C848" i="23"/>
  <c r="D848" i="23"/>
  <c r="E848" i="23"/>
  <c r="A322" i="23"/>
  <c r="B322" i="23"/>
  <c r="C322" i="23"/>
  <c r="D322" i="23"/>
  <c r="E322" i="23"/>
  <c r="A1160" i="23"/>
  <c r="B1160" i="23"/>
  <c r="C1160" i="23"/>
  <c r="D1160" i="23"/>
  <c r="E1160" i="23"/>
  <c r="A1220" i="23"/>
  <c r="B1220" i="23"/>
  <c r="C1220" i="23"/>
  <c r="D1220" i="23"/>
  <c r="E1220" i="23"/>
  <c r="A386" i="23"/>
  <c r="B386" i="23"/>
  <c r="C386" i="23"/>
  <c r="D386" i="23"/>
  <c r="E386" i="23"/>
  <c r="A1555" i="23"/>
  <c r="G1555" i="23"/>
  <c r="B1555" i="23"/>
  <c r="C1555" i="23"/>
  <c r="D1555" i="23"/>
  <c r="J1555" i="23"/>
  <c r="E1555" i="23"/>
  <c r="A1544" i="23"/>
  <c r="G1544" i="23"/>
  <c r="B1544" i="23"/>
  <c r="C1544" i="23"/>
  <c r="D1544" i="23"/>
  <c r="J1544" i="23"/>
  <c r="E1544" i="23"/>
  <c r="A431" i="23"/>
  <c r="G431" i="23"/>
  <c r="B431" i="23"/>
  <c r="H431" i="23"/>
  <c r="P30" i="24"/>
  <c r="T30" i="24"/>
  <c r="C431" i="23"/>
  <c r="D431" i="23"/>
  <c r="J431" i="23"/>
  <c r="R30" i="24"/>
  <c r="V30" i="24"/>
  <c r="E431" i="23"/>
  <c r="A1362" i="23"/>
  <c r="B1362" i="23"/>
  <c r="C1362" i="23"/>
  <c r="D1362" i="23"/>
  <c r="E1362" i="23"/>
  <c r="A921" i="23"/>
  <c r="B921" i="23"/>
  <c r="C921" i="23"/>
  <c r="D921" i="23"/>
  <c r="E921" i="23"/>
  <c r="F921" i="23" s="1"/>
  <c r="A1399" i="23"/>
  <c r="B1399" i="23"/>
  <c r="C1399" i="23"/>
  <c r="D1399" i="23"/>
  <c r="E1399" i="23"/>
  <c r="A922" i="23"/>
  <c r="B922" i="23"/>
  <c r="C922" i="23"/>
  <c r="D922" i="23"/>
  <c r="E922" i="23"/>
  <c r="A1680" i="23"/>
  <c r="B1680" i="23"/>
  <c r="C1680" i="23"/>
  <c r="D1680" i="23"/>
  <c r="E1680" i="23"/>
  <c r="A1468" i="23"/>
  <c r="B1468" i="23"/>
  <c r="C1468" i="23"/>
  <c r="D1468" i="23"/>
  <c r="E1468" i="23"/>
  <c r="A1866" i="23"/>
  <c r="B1866" i="23"/>
  <c r="C1866" i="23"/>
  <c r="D1866" i="23"/>
  <c r="E1866" i="23"/>
  <c r="A1397" i="23"/>
  <c r="G1397" i="23"/>
  <c r="B1397" i="23"/>
  <c r="C1397" i="23"/>
  <c r="D1397" i="23"/>
  <c r="E1397" i="23"/>
  <c r="A1278" i="23"/>
  <c r="B1278" i="23"/>
  <c r="C1278" i="23"/>
  <c r="D1278" i="23"/>
  <c r="E1278" i="23"/>
  <c r="A987" i="23"/>
  <c r="B987" i="23"/>
  <c r="C987" i="23"/>
  <c r="D987" i="23"/>
  <c r="E987" i="23"/>
  <c r="F987" i="23"/>
  <c r="A1754" i="23"/>
  <c r="B1754" i="23"/>
  <c r="C1754" i="23"/>
  <c r="D1754" i="23"/>
  <c r="E1754" i="23"/>
  <c r="A1808" i="23"/>
  <c r="B1808" i="23"/>
  <c r="C1808" i="23"/>
  <c r="D1808" i="23"/>
  <c r="E1808" i="23"/>
  <c r="A1818" i="23"/>
  <c r="B1818" i="23"/>
  <c r="C1818" i="23"/>
  <c r="D1818" i="23"/>
  <c r="E1818" i="23"/>
  <c r="A1469" i="23"/>
  <c r="B1469" i="23"/>
  <c r="C1469" i="23"/>
  <c r="D1469" i="23"/>
  <c r="E1469" i="23"/>
  <c r="A1380" i="23"/>
  <c r="B1380" i="23"/>
  <c r="C1380" i="23"/>
  <c r="D1380" i="23"/>
  <c r="E1380" i="23"/>
  <c r="A66" i="23"/>
  <c r="B66" i="23"/>
  <c r="C66" i="23"/>
  <c r="A1707" i="23"/>
  <c r="B1707" i="23"/>
  <c r="C1707" i="23"/>
  <c r="D1707" i="23"/>
  <c r="E1707" i="23"/>
  <c r="A688" i="23"/>
  <c r="B688" i="23"/>
  <c r="C688" i="23"/>
  <c r="D688" i="23"/>
  <c r="E688" i="23"/>
  <c r="A67" i="23"/>
  <c r="B67" i="23"/>
  <c r="C67" i="23"/>
  <c r="A1313" i="23"/>
  <c r="B1313" i="23"/>
  <c r="C1313" i="23"/>
  <c r="D1313" i="23"/>
  <c r="E1313" i="23"/>
  <c r="A1617" i="23"/>
  <c r="B1617" i="23"/>
  <c r="C1617" i="23"/>
  <c r="D1617" i="23"/>
  <c r="E1617" i="23"/>
  <c r="B674" i="23"/>
  <c r="C674" i="23"/>
  <c r="D674" i="23"/>
  <c r="E674" i="23"/>
  <c r="A674" i="23"/>
  <c r="A1085" i="23"/>
  <c r="B1085" i="23"/>
  <c r="C1085" i="23"/>
  <c r="D1085" i="23"/>
  <c r="E1085" i="23"/>
  <c r="A1459" i="23"/>
  <c r="B1459" i="23"/>
  <c r="C1459" i="23"/>
  <c r="D1459" i="23"/>
  <c r="E1459" i="23"/>
  <c r="A979" i="23"/>
  <c r="B979" i="23"/>
  <c r="C979" i="23"/>
  <c r="D979" i="23"/>
  <c r="E979" i="23"/>
  <c r="F979" i="23"/>
  <c r="A750" i="23"/>
  <c r="B750" i="23"/>
  <c r="C750" i="23"/>
  <c r="D750" i="23"/>
  <c r="E750" i="23"/>
  <c r="A1801" i="23"/>
  <c r="B1801" i="23"/>
  <c r="C1801" i="23"/>
  <c r="D1801" i="23"/>
  <c r="E1801" i="23"/>
  <c r="A1086" i="23"/>
  <c r="B1086" i="23"/>
  <c r="C1086" i="23"/>
  <c r="D1086" i="23"/>
  <c r="E1086" i="23"/>
  <c r="A1817" i="23"/>
  <c r="B1817" i="23"/>
  <c r="C1817" i="23"/>
  <c r="D1817" i="23"/>
  <c r="E1817" i="23"/>
  <c r="A1460" i="23"/>
  <c r="B1460" i="23"/>
  <c r="C1460" i="23"/>
  <c r="D1460" i="23"/>
  <c r="E1460" i="23"/>
  <c r="A7" i="23"/>
  <c r="B7" i="23"/>
  <c r="C7" i="23"/>
  <c r="D7" i="23"/>
  <c r="E7" i="23"/>
  <c r="A58" i="23"/>
  <c r="B58" i="23"/>
  <c r="C58" i="23"/>
  <c r="A202" i="23"/>
  <c r="B202" i="23"/>
  <c r="C202" i="23"/>
  <c r="D202" i="23"/>
  <c r="E202" i="23"/>
  <c r="A1599" i="23"/>
  <c r="B1599" i="23"/>
  <c r="C1599" i="23"/>
  <c r="D1599" i="23"/>
  <c r="E1599" i="23"/>
  <c r="A59" i="23"/>
  <c r="B59" i="23"/>
  <c r="C59" i="23"/>
  <c r="A1340" i="23"/>
  <c r="B1340" i="23"/>
  <c r="C1340" i="23"/>
  <c r="D1340" i="23"/>
  <c r="E1340" i="23"/>
  <c r="A1436" i="23"/>
  <c r="B1436" i="23"/>
  <c r="C1436" i="23"/>
  <c r="D1436" i="23"/>
  <c r="E1436" i="23"/>
  <c r="A1461" i="23"/>
  <c r="B1461" i="23"/>
  <c r="C1461" i="23"/>
  <c r="D1461" i="23"/>
  <c r="E1461" i="23"/>
  <c r="A1155" i="23"/>
  <c r="B1155" i="23"/>
  <c r="C1155" i="23"/>
  <c r="D1155" i="23"/>
  <c r="E1155" i="23"/>
  <c r="A1215" i="23"/>
  <c r="B1215" i="23"/>
  <c r="C1215" i="23"/>
  <c r="D1215" i="23"/>
  <c r="E1215" i="23"/>
  <c r="A381" i="23"/>
  <c r="B381" i="23"/>
  <c r="C381" i="23"/>
  <c r="D381" i="23"/>
  <c r="E381" i="23"/>
  <c r="A1857" i="23"/>
  <c r="B1857" i="23"/>
  <c r="C1857" i="23"/>
  <c r="D1857" i="23"/>
  <c r="E1857" i="23"/>
  <c r="A914" i="23"/>
  <c r="B914" i="23"/>
  <c r="C914" i="23"/>
  <c r="D914" i="23"/>
  <c r="E914" i="23"/>
  <c r="A1407" i="23"/>
  <c r="B1407" i="23"/>
  <c r="C1407" i="23"/>
  <c r="D1407" i="23"/>
  <c r="E1407" i="23"/>
  <c r="A576" i="23"/>
  <c r="B576" i="23"/>
  <c r="C576" i="23"/>
  <c r="D576" i="23"/>
  <c r="E576" i="23"/>
  <c r="A621" i="23"/>
  <c r="B621" i="23"/>
  <c r="C621" i="23"/>
  <c r="D621" i="23"/>
  <c r="E621" i="23"/>
  <c r="A486" i="23"/>
  <c r="C486" i="23"/>
  <c r="D486" i="23"/>
  <c r="E486" i="23"/>
  <c r="A531" i="23"/>
  <c r="B531" i="23"/>
  <c r="C531" i="23"/>
  <c r="D531" i="23"/>
  <c r="E531" i="23"/>
  <c r="A256" i="23"/>
  <c r="B256" i="23"/>
  <c r="C256" i="23"/>
  <c r="D256" i="23"/>
  <c r="E256" i="23"/>
  <c r="A1156" i="23"/>
  <c r="B1156" i="23"/>
  <c r="C1156" i="23"/>
  <c r="D1156" i="23"/>
  <c r="E1156" i="23"/>
  <c r="A1216" i="23"/>
  <c r="B1216" i="23"/>
  <c r="C1216" i="23"/>
  <c r="D1216" i="23"/>
  <c r="E1216" i="23"/>
  <c r="A382" i="23"/>
  <c r="B382" i="23"/>
  <c r="C382" i="23"/>
  <c r="D382" i="23"/>
  <c r="E382" i="23"/>
  <c r="A1361" i="23"/>
  <c r="B1361" i="23"/>
  <c r="C1361" i="23"/>
  <c r="D1361" i="23"/>
  <c r="E1361" i="23"/>
  <c r="A841" i="23"/>
  <c r="B841" i="23"/>
  <c r="C841" i="23"/>
  <c r="D841" i="23"/>
  <c r="E841" i="23"/>
  <c r="A315" i="23"/>
  <c r="B315" i="23"/>
  <c r="C315" i="23"/>
  <c r="D315" i="23"/>
  <c r="E315" i="23"/>
  <c r="A161" i="23"/>
  <c r="B161" i="23"/>
  <c r="C161" i="23"/>
  <c r="D161" i="23"/>
  <c r="E161" i="23"/>
  <c r="A980" i="23"/>
  <c r="B980" i="23"/>
  <c r="C980" i="23"/>
  <c r="D980" i="23"/>
  <c r="E980" i="23"/>
  <c r="F980" i="23"/>
  <c r="A1581" i="23"/>
  <c r="B1581" i="23"/>
  <c r="C1581" i="23"/>
  <c r="D1581" i="23"/>
  <c r="E1581" i="23"/>
  <c r="A671" i="23"/>
  <c r="B671" i="23"/>
  <c r="C671" i="23"/>
  <c r="D671" i="23"/>
  <c r="E671" i="23"/>
  <c r="A752" i="23"/>
  <c r="G752" i="23"/>
  <c r="J42" i="24"/>
  <c r="B752" i="23"/>
  <c r="C752" i="23"/>
  <c r="I752" i="23"/>
  <c r="D752" i="23"/>
  <c r="E752" i="23"/>
  <c r="K752" i="23"/>
  <c r="S59" i="24"/>
  <c r="W59" i="24"/>
  <c r="A1157" i="23"/>
  <c r="B1157" i="23"/>
  <c r="C1157" i="23"/>
  <c r="D1157" i="23"/>
  <c r="E1157" i="23"/>
  <c r="A1217" i="23"/>
  <c r="B1217" i="23"/>
  <c r="C1217" i="23"/>
  <c r="D1217" i="23"/>
  <c r="E1217" i="23"/>
  <c r="A383" i="23"/>
  <c r="B383" i="23"/>
  <c r="C383" i="23"/>
  <c r="D383" i="23"/>
  <c r="E383" i="23"/>
  <c r="A842" i="23"/>
  <c r="B842" i="23"/>
  <c r="C842" i="23"/>
  <c r="D842" i="23"/>
  <c r="E842" i="23"/>
  <c r="A316" i="23"/>
  <c r="B316" i="23"/>
  <c r="C316" i="23"/>
  <c r="D316" i="23"/>
  <c r="E316" i="23"/>
  <c r="A915" i="23"/>
  <c r="B915" i="23"/>
  <c r="C915" i="23"/>
  <c r="D915" i="23"/>
  <c r="E915" i="23"/>
  <c r="A981" i="23"/>
  <c r="B981" i="23"/>
  <c r="C981" i="23"/>
  <c r="D981" i="23"/>
  <c r="E981" i="23"/>
  <c r="F981" i="23"/>
  <c r="A718" i="23"/>
  <c r="B718" i="23"/>
  <c r="C718" i="23"/>
  <c r="D718" i="23"/>
  <c r="E718" i="23"/>
  <c r="A1661" i="23"/>
  <c r="G1661" i="23"/>
  <c r="B1661" i="23"/>
  <c r="H1661" i="23"/>
  <c r="P45" i="24"/>
  <c r="T45" i="24"/>
  <c r="C1661" i="23"/>
  <c r="D1661" i="23"/>
  <c r="J1661" i="23"/>
  <c r="R45" i="24"/>
  <c r="V45" i="24"/>
  <c r="E1661" i="23"/>
  <c r="K1661" i="23"/>
  <c r="S45" i="24"/>
  <c r="W45" i="24"/>
  <c r="A1462" i="23"/>
  <c r="B1462" i="23"/>
  <c r="C1462" i="23"/>
  <c r="D1462" i="23"/>
  <c r="E1462" i="23"/>
  <c r="A1775" i="23"/>
  <c r="B1775" i="23"/>
  <c r="C1775" i="23"/>
  <c r="D1775" i="23"/>
  <c r="E1775" i="23"/>
  <c r="A60" i="23"/>
  <c r="B60" i="23"/>
  <c r="C60" i="23"/>
  <c r="A1726" i="23"/>
  <c r="B1726" i="23"/>
  <c r="C1726" i="23"/>
  <c r="D1726" i="23"/>
  <c r="E1726" i="23"/>
  <c r="A222" i="23"/>
  <c r="B222" i="23"/>
  <c r="C222" i="23"/>
  <c r="D222" i="23"/>
  <c r="E222" i="23"/>
  <c r="A1419" i="23"/>
  <c r="B1419" i="23"/>
  <c r="C1419" i="23"/>
  <c r="D1419" i="23"/>
  <c r="E1419" i="23"/>
  <c r="A577" i="23"/>
  <c r="B577" i="23"/>
  <c r="C577" i="23"/>
  <c r="D577" i="23"/>
  <c r="E577" i="23"/>
  <c r="A622" i="23"/>
  <c r="B622" i="23"/>
  <c r="C622" i="23"/>
  <c r="D622" i="23"/>
  <c r="E622" i="23"/>
  <c r="A487" i="23"/>
  <c r="C487" i="23"/>
  <c r="D487" i="23"/>
  <c r="E487" i="23"/>
  <c r="A532" i="23"/>
  <c r="B532" i="23"/>
  <c r="C532" i="23"/>
  <c r="D532" i="23"/>
  <c r="E532" i="23"/>
  <c r="A257" i="23"/>
  <c r="B257" i="23"/>
  <c r="C257" i="23"/>
  <c r="D257" i="23"/>
  <c r="E257" i="23"/>
  <c r="A843" i="23"/>
  <c r="B843" i="23"/>
  <c r="C843" i="23"/>
  <c r="D843" i="23"/>
  <c r="E843" i="23"/>
  <c r="A317" i="23"/>
  <c r="B317" i="23"/>
  <c r="C317" i="23"/>
  <c r="D317" i="23"/>
  <c r="E317" i="23"/>
  <c r="A916" i="23"/>
  <c r="B916" i="23"/>
  <c r="C916" i="23"/>
  <c r="D916" i="23"/>
  <c r="E916" i="23"/>
  <c r="A1275" i="23"/>
  <c r="B1275" i="23"/>
  <c r="C1275" i="23"/>
  <c r="D1275" i="23"/>
  <c r="E1275" i="23"/>
  <c r="A1877" i="23"/>
  <c r="B1877" i="23"/>
  <c r="C1877" i="23"/>
  <c r="D1877" i="23"/>
  <c r="E1877" i="23"/>
  <c r="A1087" i="23"/>
  <c r="B1087" i="23"/>
  <c r="C1087" i="23"/>
  <c r="D1087" i="23"/>
  <c r="E1087" i="23"/>
  <c r="A1276" i="23"/>
  <c r="B1276" i="23"/>
  <c r="C1276" i="23"/>
  <c r="D1276" i="23"/>
  <c r="E1276" i="23"/>
  <c r="A982" i="23"/>
  <c r="B982" i="23"/>
  <c r="C982" i="23"/>
  <c r="D982" i="23"/>
  <c r="E982" i="23"/>
  <c r="F982" i="23"/>
  <c r="A1433" i="23"/>
  <c r="B1433" i="23"/>
  <c r="C1433" i="23"/>
  <c r="D1433" i="23"/>
  <c r="E1433" i="23"/>
  <c r="A174" i="23"/>
  <c r="G174" i="23"/>
  <c r="B174" i="23"/>
  <c r="H174" i="23"/>
  <c r="P26" i="24"/>
  <c r="T26" i="24"/>
  <c r="C174" i="23"/>
  <c r="D174" i="23"/>
  <c r="J174" i="23"/>
  <c r="R26" i="24"/>
  <c r="V26" i="24"/>
  <c r="E174" i="23"/>
  <c r="A844" i="23"/>
  <c r="B844" i="23"/>
  <c r="C844" i="23"/>
  <c r="D844" i="23"/>
  <c r="E844" i="23"/>
  <c r="A318" i="23"/>
  <c r="B318" i="23"/>
  <c r="C318" i="23"/>
  <c r="D318" i="23"/>
  <c r="E318" i="23"/>
  <c r="A917" i="23"/>
  <c r="B917" i="23"/>
  <c r="C917" i="23"/>
  <c r="D917" i="23"/>
  <c r="E917" i="23"/>
  <c r="A731" i="23"/>
  <c r="B731" i="23"/>
  <c r="C731" i="23"/>
  <c r="D731" i="23"/>
  <c r="E731" i="23"/>
  <c r="A1878" i="23"/>
  <c r="B1878" i="23"/>
  <c r="C1878" i="23"/>
  <c r="D1878" i="23"/>
  <c r="E1878" i="23"/>
  <c r="A918" i="23"/>
  <c r="B918" i="23"/>
  <c r="C918" i="23"/>
  <c r="D918" i="23"/>
  <c r="E918" i="23"/>
  <c r="A983" i="23"/>
  <c r="B983" i="23"/>
  <c r="C983" i="23"/>
  <c r="D983" i="23"/>
  <c r="E983" i="23"/>
  <c r="F983" i="23"/>
  <c r="A1088" i="23"/>
  <c r="B1088" i="23"/>
  <c r="C1088" i="23"/>
  <c r="D1088" i="23"/>
  <c r="E1088" i="23"/>
  <c r="A1463" i="23"/>
  <c r="B1463" i="23"/>
  <c r="C1463" i="23"/>
  <c r="D1463" i="23"/>
  <c r="E1463" i="23"/>
  <c r="A1277" i="23"/>
  <c r="B1277" i="23"/>
  <c r="C1277" i="23"/>
  <c r="D1277" i="23"/>
  <c r="E1277" i="23"/>
  <c r="A680" i="23"/>
  <c r="B680" i="23"/>
  <c r="C680" i="23"/>
  <c r="D680" i="23"/>
  <c r="E680" i="23"/>
  <c r="A794" i="23"/>
  <c r="B794" i="23"/>
  <c r="C794" i="23"/>
  <c r="D794" i="23"/>
  <c r="E794" i="23"/>
  <c r="A743" i="23"/>
  <c r="G743" i="23"/>
  <c r="B743" i="23"/>
  <c r="C743" i="23"/>
  <c r="I743" i="23"/>
  <c r="Q76" i="24"/>
  <c r="U76" i="24"/>
  <c r="D743" i="23"/>
  <c r="E743" i="23"/>
  <c r="A1464" i="23"/>
  <c r="B1464" i="23"/>
  <c r="C1464" i="23"/>
  <c r="D1464" i="23"/>
  <c r="E1464" i="23"/>
  <c r="A1753" i="23"/>
  <c r="B1753" i="23"/>
  <c r="C1753" i="23"/>
  <c r="D1753" i="23"/>
  <c r="E1753" i="23"/>
  <c r="A1379" i="23"/>
  <c r="B1379" i="23"/>
  <c r="C1379" i="23"/>
  <c r="D1379" i="23"/>
  <c r="E1379" i="23"/>
  <c r="A61" i="23"/>
  <c r="B61" i="23"/>
  <c r="C61" i="23"/>
  <c r="A1706" i="23"/>
  <c r="B1706" i="23"/>
  <c r="C1706" i="23"/>
  <c r="D1706" i="23"/>
  <c r="E1706" i="23"/>
  <c r="A687" i="23"/>
  <c r="B687" i="23"/>
  <c r="C687" i="23"/>
  <c r="D687" i="23"/>
  <c r="E687" i="23"/>
  <c r="A62" i="23"/>
  <c r="B62" i="23"/>
  <c r="C62" i="23"/>
  <c r="A1312" i="23"/>
  <c r="B1312" i="23"/>
  <c r="C1312" i="23"/>
  <c r="D1312" i="23"/>
  <c r="E1312" i="23"/>
  <c r="A1616" i="23"/>
  <c r="B1616" i="23"/>
  <c r="C1616" i="23"/>
  <c r="D1616" i="23"/>
  <c r="E1616" i="23"/>
  <c r="B672" i="23"/>
  <c r="C672" i="23"/>
  <c r="D672" i="23"/>
  <c r="E672" i="23"/>
  <c r="A672" i="23"/>
  <c r="A777" i="23"/>
  <c r="G777" i="23"/>
  <c r="B777" i="23"/>
  <c r="C777" i="23"/>
  <c r="D777" i="23"/>
  <c r="E777" i="23"/>
  <c r="K777" i="23"/>
  <c r="S64" i="24"/>
  <c r="W64" i="24"/>
  <c r="A974" i="23"/>
  <c r="B974" i="23"/>
  <c r="C974" i="23"/>
  <c r="D974" i="23"/>
  <c r="E974" i="23"/>
  <c r="F974" i="23"/>
  <c r="A1081" i="23"/>
  <c r="B1081" i="23"/>
  <c r="C1081" i="23"/>
  <c r="D1081" i="23"/>
  <c r="E1081" i="23"/>
  <c r="A1454" i="23"/>
  <c r="B1454" i="23"/>
  <c r="C1454" i="23"/>
  <c r="D1454" i="23"/>
  <c r="E1454" i="23"/>
  <c r="A443" i="23"/>
  <c r="B443" i="23"/>
  <c r="C443" i="23"/>
  <c r="D443" i="23"/>
  <c r="E443" i="23"/>
  <c r="A1082" i="23"/>
  <c r="B1082" i="23"/>
  <c r="C1082" i="23"/>
  <c r="D1082" i="23"/>
  <c r="E1082" i="23"/>
  <c r="A450" i="23"/>
  <c r="G450" i="23"/>
  <c r="B450" i="23"/>
  <c r="C450" i="23"/>
  <c r="D450" i="23"/>
  <c r="E450" i="23"/>
  <c r="K450" i="23"/>
  <c r="S78" i="24"/>
  <c r="W78" i="24"/>
  <c r="A1455" i="23"/>
  <c r="B1455" i="23"/>
  <c r="C1455" i="23"/>
  <c r="D1455" i="23"/>
  <c r="E1455" i="23"/>
  <c r="A25" i="23"/>
  <c r="B25" i="23"/>
  <c r="C25" i="23"/>
  <c r="D25" i="23"/>
  <c r="E25" i="23"/>
  <c r="A975" i="23"/>
  <c r="B975" i="23"/>
  <c r="C975" i="23"/>
  <c r="D975" i="23"/>
  <c r="E975" i="23"/>
  <c r="F975" i="23"/>
  <c r="A6" i="23"/>
  <c r="B6" i="23"/>
  <c r="C6" i="23"/>
  <c r="D6" i="23"/>
  <c r="E6" i="23"/>
  <c r="A53" i="23"/>
  <c r="B53" i="23"/>
  <c r="C53" i="23"/>
  <c r="A201" i="23"/>
  <c r="B201" i="23"/>
  <c r="C201" i="23"/>
  <c r="D201" i="23"/>
  <c r="E201" i="23"/>
  <c r="A1137" i="23"/>
  <c r="B1137" i="23"/>
  <c r="C1137" i="23"/>
  <c r="D1137" i="23"/>
  <c r="E1137" i="23"/>
  <c r="A1083" i="23"/>
  <c r="B1083" i="23"/>
  <c r="C1083" i="23"/>
  <c r="D1083" i="23"/>
  <c r="E1083" i="23"/>
  <c r="A54" i="23"/>
  <c r="B54" i="23"/>
  <c r="C54" i="23"/>
  <c r="A1339" i="23"/>
  <c r="B1339" i="23"/>
  <c r="C1339" i="23"/>
  <c r="D1339" i="23"/>
  <c r="E1339" i="23"/>
  <c r="A1441" i="23"/>
  <c r="B1441" i="23"/>
  <c r="C1441" i="23"/>
  <c r="D1441" i="23"/>
  <c r="E1441" i="23"/>
  <c r="A458" i="23"/>
  <c r="B458" i="23"/>
  <c r="C458" i="23"/>
  <c r="D458" i="23"/>
  <c r="E458" i="23"/>
  <c r="A823" i="23"/>
  <c r="G823" i="23"/>
  <c r="B823" i="23"/>
  <c r="C823" i="23"/>
  <c r="D823" i="23"/>
  <c r="E823" i="23"/>
  <c r="A313" i="23"/>
  <c r="B313" i="23"/>
  <c r="C313" i="23"/>
  <c r="D313" i="23"/>
  <c r="E313" i="23"/>
  <c r="A574" i="23"/>
  <c r="B574" i="23"/>
  <c r="C574" i="23"/>
  <c r="D574" i="23"/>
  <c r="E574" i="23"/>
  <c r="A619" i="23"/>
  <c r="B619" i="23"/>
  <c r="C619" i="23"/>
  <c r="D619" i="23"/>
  <c r="E619" i="23"/>
  <c r="A484" i="23"/>
  <c r="C484" i="23"/>
  <c r="D484" i="23"/>
  <c r="E484" i="23"/>
  <c r="A529" i="23"/>
  <c r="B529" i="23"/>
  <c r="C529" i="23"/>
  <c r="D529" i="23"/>
  <c r="E529" i="23"/>
  <c r="A254" i="23"/>
  <c r="B254" i="23"/>
  <c r="C254" i="23"/>
  <c r="D254" i="23"/>
  <c r="E254" i="23"/>
  <c r="F254" i="23"/>
  <c r="A912" i="23"/>
  <c r="B912" i="23"/>
  <c r="C912" i="23"/>
  <c r="D912" i="23"/>
  <c r="E912" i="23"/>
  <c r="A1851" i="23"/>
  <c r="B1851" i="23"/>
  <c r="C1851" i="23"/>
  <c r="D1851" i="23"/>
  <c r="E1851" i="23"/>
  <c r="A832" i="23"/>
  <c r="B832" i="23"/>
  <c r="C832" i="23"/>
  <c r="D832" i="23"/>
  <c r="E832" i="23"/>
  <c r="A314" i="23"/>
  <c r="B314" i="23"/>
  <c r="C314" i="23"/>
  <c r="D314" i="23"/>
  <c r="E314" i="23"/>
  <c r="A575" i="23"/>
  <c r="B575" i="23"/>
  <c r="C575" i="23"/>
  <c r="D575" i="23"/>
  <c r="E575" i="23"/>
  <c r="A620" i="23"/>
  <c r="B620" i="23"/>
  <c r="C620" i="23"/>
  <c r="D620" i="23"/>
  <c r="E620" i="23"/>
  <c r="A485" i="23"/>
  <c r="C485" i="23"/>
  <c r="D485" i="23"/>
  <c r="E485" i="23"/>
  <c r="A530" i="23"/>
  <c r="B530" i="23"/>
  <c r="C530" i="23"/>
  <c r="D530" i="23"/>
  <c r="E530" i="23"/>
  <c r="A255" i="23"/>
  <c r="B255" i="23"/>
  <c r="C255" i="23"/>
  <c r="D255" i="23"/>
  <c r="E255" i="23"/>
  <c r="F255" i="23"/>
  <c r="A1154" i="23"/>
  <c r="B1154" i="23"/>
  <c r="C1154" i="23"/>
  <c r="D1154" i="23"/>
  <c r="E1154" i="23"/>
  <c r="A1214" i="23"/>
  <c r="B1214" i="23"/>
  <c r="C1214" i="23"/>
  <c r="D1214" i="23"/>
  <c r="E1214" i="23"/>
  <c r="A380" i="23"/>
  <c r="B380" i="23"/>
  <c r="C380" i="23"/>
  <c r="D380" i="23"/>
  <c r="E380" i="23"/>
  <c r="A464" i="23"/>
  <c r="B464" i="23"/>
  <c r="C464" i="23"/>
  <c r="D464" i="23"/>
  <c r="E464" i="23"/>
  <c r="A234" i="23"/>
  <c r="B234" i="23"/>
  <c r="C234" i="23"/>
  <c r="D234" i="23"/>
  <c r="E234" i="23"/>
  <c r="A1686" i="23"/>
  <c r="G1686" i="23"/>
  <c r="B1686" i="23"/>
  <c r="C1686" i="23"/>
  <c r="D1686" i="23"/>
  <c r="E1686" i="23"/>
  <c r="A1574" i="23"/>
  <c r="B1574" i="23"/>
  <c r="C1574" i="23"/>
  <c r="D1574" i="23"/>
  <c r="E1574" i="23"/>
  <c r="A976" i="23"/>
  <c r="A732" i="23"/>
  <c r="B732" i="23"/>
  <c r="C732" i="23"/>
  <c r="D732" i="23"/>
  <c r="E732" i="23"/>
  <c r="A1414" i="23"/>
  <c r="B1414" i="23"/>
  <c r="C1414" i="23"/>
  <c r="D1414" i="23"/>
  <c r="E1414" i="23"/>
  <c r="A799" i="23"/>
  <c r="G799" i="23"/>
  <c r="B799" i="23"/>
  <c r="C799" i="23"/>
  <c r="I799" i="23"/>
  <c r="Q13" i="24"/>
  <c r="U13" i="24"/>
  <c r="D799" i="23"/>
  <c r="E799" i="23"/>
  <c r="K799" i="23"/>
  <c r="S13" i="24"/>
  <c r="W13" i="24"/>
  <c r="A1752" i="23"/>
  <c r="B1752" i="23"/>
  <c r="C1752" i="23"/>
  <c r="D1752" i="23"/>
  <c r="E1752" i="23"/>
  <c r="A1084" i="23"/>
  <c r="B1084" i="23"/>
  <c r="C1084" i="23"/>
  <c r="D1084" i="23"/>
  <c r="E1084" i="23"/>
  <c r="A1274" i="23"/>
  <c r="B1274" i="23"/>
  <c r="C1274" i="23"/>
  <c r="D1274" i="23"/>
  <c r="E1274" i="23"/>
  <c r="A1861" i="23"/>
  <c r="G1861" i="23"/>
  <c r="B1861" i="23"/>
  <c r="C1861" i="23"/>
  <c r="D1861" i="23"/>
  <c r="E1861" i="23"/>
  <c r="A977" i="23"/>
  <c r="B977" i="23"/>
  <c r="C977" i="23"/>
  <c r="D977" i="23"/>
  <c r="E977" i="23"/>
  <c r="F977" i="23"/>
  <c r="A172" i="23"/>
  <c r="G172" i="23"/>
  <c r="B172" i="23"/>
  <c r="C172" i="23"/>
  <c r="D172" i="23"/>
  <c r="E172" i="23"/>
  <c r="K172" i="23"/>
  <c r="S57" i="24"/>
  <c r="W57" i="24"/>
  <c r="A978" i="23"/>
  <c r="B978" i="23"/>
  <c r="C978" i="23"/>
  <c r="D978" i="23"/>
  <c r="E978" i="23"/>
  <c r="F978" i="23"/>
  <c r="A714" i="23"/>
  <c r="B714" i="23"/>
  <c r="C714" i="23"/>
  <c r="D714" i="23"/>
  <c r="E714" i="23"/>
  <c r="A184" i="23"/>
  <c r="G184" i="23"/>
  <c r="B184" i="23"/>
  <c r="C184" i="23"/>
  <c r="D184" i="23"/>
  <c r="E184" i="23"/>
  <c r="K184" i="23"/>
  <c r="S37" i="24"/>
  <c r="W37" i="24"/>
  <c r="A1456" i="23"/>
  <c r="B1456" i="23"/>
  <c r="C1456" i="23"/>
  <c r="D1456" i="23"/>
  <c r="E1456" i="23"/>
  <c r="A1774" i="23"/>
  <c r="B1774" i="23"/>
  <c r="C1774" i="23"/>
  <c r="D1774" i="23"/>
  <c r="E1774" i="23"/>
  <c r="A55" i="23"/>
  <c r="B55" i="23"/>
  <c r="C55" i="23"/>
  <c r="A1725" i="23"/>
  <c r="B1725" i="23"/>
  <c r="C1725" i="23"/>
  <c r="D1725" i="23"/>
  <c r="E1725" i="23"/>
  <c r="A1677" i="23"/>
  <c r="B1677" i="23"/>
  <c r="C1677" i="23"/>
  <c r="D1677" i="23"/>
  <c r="E1677" i="23"/>
  <c r="A1591" i="23"/>
  <c r="B1591" i="23"/>
  <c r="C1591" i="23"/>
  <c r="D1591" i="23"/>
  <c r="E1591" i="23"/>
  <c r="A1457" i="23"/>
  <c r="B1457" i="23"/>
  <c r="C1457" i="23"/>
  <c r="D1457" i="23"/>
  <c r="E1457" i="23"/>
  <c r="A1876" i="23"/>
  <c r="B1876" i="23"/>
  <c r="C1876" i="23"/>
  <c r="D1876" i="23"/>
  <c r="E1876" i="23"/>
  <c r="A1265" i="23"/>
  <c r="G1265" i="23"/>
  <c r="B1265" i="23"/>
  <c r="C1265" i="23"/>
  <c r="D1265" i="23"/>
  <c r="E1265" i="23"/>
  <c r="A1678" i="23"/>
  <c r="G1678" i="23"/>
  <c r="B1678" i="23"/>
  <c r="C1678" i="23"/>
  <c r="D1678" i="23"/>
  <c r="E1678" i="23"/>
  <c r="A1141" i="23"/>
  <c r="G1141" i="23"/>
  <c r="B1141" i="23"/>
  <c r="H1141" i="23"/>
  <c r="P9" i="24"/>
  <c r="T9" i="24"/>
  <c r="C1141" i="23"/>
  <c r="D1141" i="23"/>
  <c r="J1141" i="23"/>
  <c r="R9" i="24"/>
  <c r="V9" i="24"/>
  <c r="E1141" i="23"/>
  <c r="K1141" i="23"/>
  <c r="S9" i="24"/>
  <c r="W9" i="24"/>
  <c r="A913" i="23"/>
  <c r="B913" i="23"/>
  <c r="C913" i="23"/>
  <c r="D913" i="23"/>
  <c r="E913" i="23"/>
  <c r="A1793" i="23"/>
  <c r="B1793" i="23"/>
  <c r="C1793" i="23"/>
  <c r="D1793" i="23"/>
  <c r="E1793" i="23"/>
  <c r="A1816" i="23"/>
  <c r="B1816" i="23"/>
  <c r="C1816" i="23"/>
  <c r="D1816" i="23"/>
  <c r="E1816" i="23"/>
  <c r="A1458" i="23"/>
  <c r="B1458" i="23"/>
  <c r="C1458" i="23"/>
  <c r="D1458" i="23"/>
  <c r="E1458" i="23"/>
  <c r="A815" i="23"/>
  <c r="G815" i="23"/>
  <c r="B815" i="23"/>
  <c r="C815" i="23"/>
  <c r="D815" i="23"/>
  <c r="J815" i="23"/>
  <c r="R38" i="24"/>
  <c r="V38" i="24"/>
  <c r="E815" i="23"/>
  <c r="A722" i="23"/>
  <c r="B722" i="23"/>
  <c r="C722" i="23"/>
  <c r="D722" i="23"/>
  <c r="E722" i="23"/>
  <c r="A1373" i="23"/>
  <c r="B1373" i="23"/>
  <c r="C1373" i="23"/>
  <c r="D1373" i="23"/>
  <c r="E1373" i="23"/>
  <c r="A1378" i="23"/>
  <c r="B1378" i="23"/>
  <c r="C1378" i="23"/>
  <c r="D1378" i="23"/>
  <c r="E1378" i="23"/>
  <c r="A56" i="23"/>
  <c r="B56" i="23"/>
  <c r="C56" i="23"/>
  <c r="A1705" i="23"/>
  <c r="B1705" i="23"/>
  <c r="C1705" i="23"/>
  <c r="D1705" i="23"/>
  <c r="E1705" i="23"/>
  <c r="A686" i="23"/>
  <c r="B686" i="23"/>
  <c r="C686" i="23"/>
  <c r="D686" i="23"/>
  <c r="E686" i="23"/>
  <c r="A57" i="23"/>
  <c r="B57" i="23"/>
  <c r="C57" i="23"/>
  <c r="A1311" i="23"/>
  <c r="B1311" i="23"/>
  <c r="C1311" i="23"/>
  <c r="D1311" i="23"/>
  <c r="E1311" i="23"/>
  <c r="A1615" i="23"/>
  <c r="B1615" i="23"/>
  <c r="C1615" i="23"/>
  <c r="D1615" i="23"/>
  <c r="E1615" i="23"/>
  <c r="B677" i="23"/>
  <c r="C677" i="23"/>
  <c r="D677" i="23"/>
  <c r="E677" i="23"/>
  <c r="A677" i="23"/>
  <c r="A1079" i="23"/>
  <c r="B1079" i="23"/>
  <c r="C1079" i="23"/>
  <c r="D1079" i="23"/>
  <c r="E1079" i="23"/>
  <c r="A1272" i="23"/>
  <c r="B1272" i="23"/>
  <c r="C1272" i="23"/>
  <c r="D1272" i="23"/>
  <c r="E1272" i="23"/>
  <c r="A1874" i="23"/>
  <c r="B1874" i="23"/>
  <c r="C1874" i="23"/>
  <c r="D1874" i="23"/>
  <c r="E1874" i="23"/>
  <c r="A1063" i="23"/>
  <c r="B1063" i="23"/>
  <c r="C1063" i="23"/>
  <c r="D1063" i="23"/>
  <c r="E1063" i="23"/>
  <c r="F1063" i="23"/>
  <c r="A1448" i="23"/>
  <c r="B1448" i="23"/>
  <c r="C1448" i="23"/>
  <c r="D1448" i="23"/>
  <c r="E1448" i="23"/>
  <c r="A736" i="23"/>
  <c r="B736" i="23"/>
  <c r="C736" i="23"/>
  <c r="D736" i="23"/>
  <c r="E736" i="23"/>
  <c r="A1080" i="23"/>
  <c r="B1080" i="23"/>
  <c r="C1080" i="23"/>
  <c r="D1080" i="23"/>
  <c r="E1080" i="23"/>
  <c r="A1331" i="23"/>
  <c r="G1331" i="23"/>
  <c r="B1331" i="23"/>
  <c r="H1331" i="23"/>
  <c r="P79" i="24"/>
  <c r="T79" i="24"/>
  <c r="C1331" i="23"/>
  <c r="D1331" i="23"/>
  <c r="J1331" i="23"/>
  <c r="R79" i="24"/>
  <c r="V79" i="24"/>
  <c r="E1331" i="23"/>
  <c r="A1449" i="23"/>
  <c r="B1449" i="23"/>
  <c r="C1449" i="23"/>
  <c r="D1449" i="23"/>
  <c r="E1449" i="23"/>
  <c r="A32" i="23"/>
  <c r="B32" i="23"/>
  <c r="C32" i="23"/>
  <c r="D32" i="23"/>
  <c r="E32" i="23"/>
  <c r="A1668" i="23"/>
  <c r="B1668" i="23"/>
  <c r="C1668" i="23"/>
  <c r="D1668" i="23"/>
  <c r="E1668" i="23"/>
  <c r="A964" i="23"/>
  <c r="G964" i="23"/>
  <c r="B964" i="23"/>
  <c r="C964" i="23"/>
  <c r="D964" i="23"/>
  <c r="E964" i="23"/>
  <c r="F964" i="23"/>
  <c r="A5" i="23"/>
  <c r="G5" i="23"/>
  <c r="B5" i="23"/>
  <c r="C5" i="23"/>
  <c r="D5" i="23"/>
  <c r="E5" i="23"/>
  <c r="A200" i="23"/>
  <c r="B200" i="23"/>
  <c r="C200" i="23"/>
  <c r="D200" i="23"/>
  <c r="E200" i="23"/>
  <c r="A48" i="23"/>
  <c r="B48" i="23"/>
  <c r="C48" i="23"/>
  <c r="A1598" i="23"/>
  <c r="G1598" i="23"/>
  <c r="B1598" i="23"/>
  <c r="H1598" i="23"/>
  <c r="P51" i="24"/>
  <c r="T51" i="24"/>
  <c r="C1598" i="23"/>
  <c r="D1598" i="23"/>
  <c r="J1598" i="23"/>
  <c r="R51" i="24"/>
  <c r="V51" i="24"/>
  <c r="E1598" i="23"/>
  <c r="A49" i="23"/>
  <c r="B49" i="23"/>
  <c r="C49" i="23"/>
  <c r="A1338" i="23"/>
  <c r="B1338" i="23"/>
  <c r="C1338" i="23"/>
  <c r="D1338" i="23"/>
  <c r="E1338" i="23"/>
  <c r="A1428" i="23"/>
  <c r="B1428" i="23"/>
  <c r="C1428" i="23"/>
  <c r="D1428" i="23"/>
  <c r="E1428" i="23"/>
  <c r="A462" i="23"/>
  <c r="B462" i="23"/>
  <c r="C462" i="23"/>
  <c r="D462" i="23"/>
  <c r="E462" i="23"/>
  <c r="A232" i="23"/>
  <c r="B232" i="23"/>
  <c r="C232" i="23"/>
  <c r="D232" i="23"/>
  <c r="E232" i="23"/>
  <c r="A904" i="23"/>
  <c r="G904" i="23"/>
  <c r="B904" i="23"/>
  <c r="C904" i="23"/>
  <c r="D904" i="23"/>
  <c r="E904" i="23"/>
  <c r="A1450" i="23"/>
  <c r="B1450" i="23"/>
  <c r="C1450" i="23"/>
  <c r="D1450" i="23"/>
  <c r="E1450" i="23"/>
  <c r="A1145" i="23"/>
  <c r="G1145" i="23"/>
  <c r="B1145" i="23"/>
  <c r="C1145" i="23"/>
  <c r="D1145" i="23"/>
  <c r="E1145" i="23"/>
  <c r="A1205" i="23"/>
  <c r="G1205" i="23"/>
  <c r="B1205" i="23"/>
  <c r="C1205" i="23"/>
  <c r="D1205" i="23"/>
  <c r="E1205" i="23"/>
  <c r="A371" i="23"/>
  <c r="G371" i="23"/>
  <c r="B371" i="23"/>
  <c r="C371" i="23"/>
  <c r="D371" i="23"/>
  <c r="E371" i="23"/>
  <c r="A835" i="23"/>
  <c r="B835" i="23"/>
  <c r="C835" i="23"/>
  <c r="D835" i="23"/>
  <c r="E835" i="23"/>
  <c r="A307" i="23"/>
  <c r="B307" i="23"/>
  <c r="C307" i="23"/>
  <c r="D307" i="23"/>
  <c r="E307" i="23"/>
  <c r="A1639" i="23"/>
  <c r="B1639" i="23"/>
  <c r="C1639" i="23"/>
  <c r="D1639" i="23"/>
  <c r="E1639" i="23"/>
  <c r="A571" i="23"/>
  <c r="G571" i="23"/>
  <c r="B571" i="23"/>
  <c r="C571" i="23"/>
  <c r="D571" i="23"/>
  <c r="E571" i="23"/>
  <c r="A616" i="23"/>
  <c r="B616" i="23"/>
  <c r="C616" i="23"/>
  <c r="D616" i="23"/>
  <c r="E616" i="23"/>
  <c r="A481" i="23"/>
  <c r="G481" i="23"/>
  <c r="B481" i="23"/>
  <c r="C481" i="23"/>
  <c r="D481" i="23"/>
  <c r="E481" i="23"/>
  <c r="A526" i="23"/>
  <c r="G526" i="23"/>
  <c r="B526" i="23"/>
  <c r="C526" i="23"/>
  <c r="D526" i="23"/>
  <c r="E526" i="23"/>
  <c r="A251" i="23"/>
  <c r="G251" i="23"/>
  <c r="C251" i="23"/>
  <c r="D251" i="23"/>
  <c r="E251" i="23"/>
  <c r="A1150" i="23"/>
  <c r="B1150" i="23"/>
  <c r="C1150" i="23"/>
  <c r="D1150" i="23"/>
  <c r="E1150" i="23"/>
  <c r="A1210" i="23"/>
  <c r="B1210" i="23"/>
  <c r="C1210" i="23"/>
  <c r="D1210" i="23"/>
  <c r="E1210" i="23"/>
  <c r="A376" i="23"/>
  <c r="B376" i="23"/>
  <c r="C376" i="23"/>
  <c r="D376" i="23"/>
  <c r="E376" i="23"/>
  <c r="A836" i="23"/>
  <c r="B836" i="23"/>
  <c r="C836" i="23"/>
  <c r="D836" i="23"/>
  <c r="E836" i="23"/>
  <c r="A308" i="23"/>
  <c r="B308" i="23"/>
  <c r="C308" i="23"/>
  <c r="D308" i="23"/>
  <c r="E308" i="23"/>
  <c r="A971" i="23"/>
  <c r="B971" i="23"/>
  <c r="C971" i="23"/>
  <c r="D971" i="23"/>
  <c r="E971" i="23"/>
  <c r="F971" i="23"/>
  <c r="A156" i="23"/>
  <c r="G156" i="23"/>
  <c r="B156" i="23"/>
  <c r="C156" i="23"/>
  <c r="D156" i="23"/>
  <c r="E156" i="23"/>
  <c r="A749" i="23"/>
  <c r="G749" i="23"/>
  <c r="B749" i="23"/>
  <c r="C749" i="23"/>
  <c r="D749" i="23"/>
  <c r="E749" i="23"/>
  <c r="A1573" i="23"/>
  <c r="G1573" i="23"/>
  <c r="B1573" i="23"/>
  <c r="C1573" i="23"/>
  <c r="D1573" i="23"/>
  <c r="J1573" i="23"/>
  <c r="R10" i="24"/>
  <c r="V10" i="24"/>
  <c r="E1573" i="23"/>
  <c r="A2" i="23"/>
  <c r="B2" i="23"/>
  <c r="C2" i="23"/>
  <c r="D2" i="23"/>
  <c r="E2" i="23"/>
  <c r="A572" i="23"/>
  <c r="B572" i="23"/>
  <c r="C572" i="23"/>
  <c r="D572" i="23"/>
  <c r="E572" i="23"/>
  <c r="A617" i="23"/>
  <c r="G616" i="23"/>
  <c r="B617" i="23"/>
  <c r="C617" i="23"/>
  <c r="D617" i="23"/>
  <c r="E617" i="23"/>
  <c r="A482" i="23"/>
  <c r="C482" i="23"/>
  <c r="D482" i="23"/>
  <c r="E482" i="23"/>
  <c r="A527" i="23"/>
  <c r="B527" i="23"/>
  <c r="C527" i="23"/>
  <c r="D527" i="23"/>
  <c r="E527" i="23"/>
  <c r="A252" i="23"/>
  <c r="B252" i="23"/>
  <c r="C252" i="23"/>
  <c r="D252" i="23"/>
  <c r="E252" i="23"/>
  <c r="A837" i="23"/>
  <c r="B837" i="23"/>
  <c r="C837" i="23"/>
  <c r="D837" i="23"/>
  <c r="E837" i="23"/>
  <c r="A309" i="23"/>
  <c r="B309" i="23"/>
  <c r="C309" i="23"/>
  <c r="D309" i="23"/>
  <c r="E309" i="23"/>
  <c r="A1151" i="23"/>
  <c r="B1151" i="23"/>
  <c r="C1151" i="23"/>
  <c r="D1151" i="23"/>
  <c r="E1151" i="23"/>
  <c r="A1211" i="23"/>
  <c r="B1211" i="23"/>
  <c r="C1211" i="23"/>
  <c r="D1211" i="23"/>
  <c r="E1211" i="23"/>
  <c r="A377" i="23"/>
  <c r="B377" i="23"/>
  <c r="C377" i="23"/>
  <c r="D377" i="23"/>
  <c r="E377" i="23"/>
  <c r="F377" i="23" s="1"/>
  <c r="A1701" i="23"/>
  <c r="B1701" i="23"/>
  <c r="C1701" i="23"/>
  <c r="D1701" i="23"/>
  <c r="E1701" i="23"/>
  <c r="A1358" i="23"/>
  <c r="G1358" i="23"/>
  <c r="B1358" i="23"/>
  <c r="C1358" i="23"/>
  <c r="I1358" i="23"/>
  <c r="Q31" i="24"/>
  <c r="U31" i="24"/>
  <c r="D1358" i="23"/>
  <c r="E1358" i="23"/>
  <c r="A910" i="23"/>
  <c r="B910" i="23"/>
  <c r="C910" i="23"/>
  <c r="D910" i="23"/>
  <c r="E910" i="23"/>
  <c r="A707" i="23"/>
  <c r="B707" i="23"/>
  <c r="C707" i="23"/>
  <c r="D707" i="23"/>
  <c r="E707" i="23"/>
  <c r="A793" i="23"/>
  <c r="G793" i="23"/>
  <c r="B793" i="23"/>
  <c r="C793" i="23"/>
  <c r="D793" i="23"/>
  <c r="E793" i="23"/>
  <c r="A1451" i="23"/>
  <c r="B1451" i="23"/>
  <c r="C1451" i="23"/>
  <c r="D1451" i="23"/>
  <c r="E1451" i="23"/>
  <c r="A1773" i="23"/>
  <c r="G1773" i="23"/>
  <c r="B1773" i="23"/>
  <c r="C1773" i="23"/>
  <c r="D1773" i="23"/>
  <c r="E1773" i="23"/>
  <c r="A50" i="23"/>
  <c r="B50" i="23"/>
  <c r="C50" i="23"/>
  <c r="A1724" i="23"/>
  <c r="B1724" i="23"/>
  <c r="C1724" i="23"/>
  <c r="D1724" i="23"/>
  <c r="E1724" i="23"/>
  <c r="A1646" i="23"/>
  <c r="B1646" i="23"/>
  <c r="C1646" i="23"/>
  <c r="D1646" i="23"/>
  <c r="E1646" i="23"/>
  <c r="A573" i="23"/>
  <c r="B573" i="23"/>
  <c r="C573" i="23"/>
  <c r="D573" i="23"/>
  <c r="E573" i="23"/>
  <c r="A618" i="23"/>
  <c r="B618" i="23"/>
  <c r="C618" i="23"/>
  <c r="D618" i="23"/>
  <c r="E618" i="23"/>
  <c r="A483" i="23"/>
  <c r="C483" i="23"/>
  <c r="D483" i="23"/>
  <c r="E483" i="23"/>
  <c r="A528" i="23"/>
  <c r="B528" i="23"/>
  <c r="C528" i="23"/>
  <c r="D528" i="23"/>
  <c r="E528" i="23"/>
  <c r="A253" i="23"/>
  <c r="B253" i="23"/>
  <c r="C253" i="23"/>
  <c r="D253" i="23"/>
  <c r="E253" i="23"/>
  <c r="A1152" i="23"/>
  <c r="B1152" i="23"/>
  <c r="C1152" i="23"/>
  <c r="D1152" i="23"/>
  <c r="E1152" i="23"/>
  <c r="A1212" i="23"/>
  <c r="B1212" i="23"/>
  <c r="C1212" i="23"/>
  <c r="D1212" i="23"/>
  <c r="E1212" i="23"/>
  <c r="A378" i="23"/>
  <c r="B378" i="23"/>
  <c r="C378" i="23"/>
  <c r="D378" i="23"/>
  <c r="E378" i="23"/>
  <c r="A838" i="23"/>
  <c r="B838" i="23"/>
  <c r="C838" i="23"/>
  <c r="D838" i="23"/>
  <c r="E838" i="23"/>
  <c r="A310" i="23"/>
  <c r="B310" i="23"/>
  <c r="C310" i="23"/>
  <c r="D310" i="23"/>
  <c r="E310" i="23"/>
  <c r="A972" i="23"/>
  <c r="B972" i="23"/>
  <c r="C972" i="23"/>
  <c r="D972" i="23"/>
  <c r="E972" i="23"/>
  <c r="F972" i="23"/>
  <c r="A1744" i="23"/>
  <c r="G1744" i="23"/>
  <c r="B1744" i="23"/>
  <c r="C1744" i="23"/>
  <c r="D1744" i="23"/>
  <c r="J1744" i="23"/>
  <c r="R18" i="24"/>
  <c r="E1744" i="23"/>
  <c r="A1875" i="23"/>
  <c r="B1875" i="23"/>
  <c r="C1875" i="23"/>
  <c r="D1875" i="23"/>
  <c r="E1875" i="23"/>
  <c r="A839" i="23"/>
  <c r="B839" i="23"/>
  <c r="C839" i="23"/>
  <c r="D839" i="23"/>
  <c r="E839" i="23"/>
  <c r="A311" i="23"/>
  <c r="B311" i="23"/>
  <c r="C311" i="23"/>
  <c r="D311" i="23"/>
  <c r="E311" i="23"/>
  <c r="A1374" i="23"/>
  <c r="B1374" i="23"/>
  <c r="C1374" i="23"/>
  <c r="D1374" i="23"/>
  <c r="E1374" i="23"/>
  <c r="A189" i="23"/>
  <c r="G189" i="23"/>
  <c r="B189" i="23"/>
  <c r="C189" i="23"/>
  <c r="D189" i="23"/>
  <c r="E189" i="23"/>
  <c r="K189" i="23"/>
  <c r="S81" i="24"/>
  <c r="W81" i="24"/>
  <c r="AO81" i="24"/>
  <c r="A1273" i="23"/>
  <c r="B1273" i="23"/>
  <c r="C1273" i="23"/>
  <c r="D1273" i="23"/>
  <c r="E1273" i="23"/>
  <c r="A1452" i="23"/>
  <c r="B1452" i="23"/>
  <c r="C1452" i="23"/>
  <c r="D1452" i="23"/>
  <c r="E1452" i="23"/>
  <c r="A973" i="23"/>
  <c r="B973" i="23"/>
  <c r="C973" i="23"/>
  <c r="D973" i="23"/>
  <c r="E973" i="23"/>
  <c r="F973" i="23"/>
  <c r="A1069" i="23"/>
  <c r="G1069" i="23"/>
  <c r="B1069" i="23"/>
  <c r="C1069" i="23"/>
  <c r="D1069" i="23"/>
  <c r="E1069" i="23"/>
  <c r="A463" i="23"/>
  <c r="B463" i="23"/>
  <c r="C463" i="23"/>
  <c r="D463" i="23"/>
  <c r="E463" i="23"/>
  <c r="A233" i="23"/>
  <c r="B233" i="23"/>
  <c r="C233" i="23"/>
  <c r="D233" i="23"/>
  <c r="E233" i="23"/>
  <c r="A840" i="23"/>
  <c r="B840" i="23"/>
  <c r="C840" i="23"/>
  <c r="D840" i="23"/>
  <c r="E840" i="23"/>
  <c r="A312" i="23"/>
  <c r="B312" i="23"/>
  <c r="C312" i="23"/>
  <c r="D312" i="23"/>
  <c r="E312" i="23"/>
  <c r="A1153" i="23"/>
  <c r="B1153" i="23"/>
  <c r="C1153" i="23"/>
  <c r="D1153" i="23"/>
  <c r="E1153" i="23"/>
  <c r="A1213" i="23"/>
  <c r="B1213" i="23"/>
  <c r="C1213" i="23"/>
  <c r="D1213" i="23"/>
  <c r="E1213" i="23"/>
  <c r="A379" i="23"/>
  <c r="B379" i="23"/>
  <c r="C379" i="23"/>
  <c r="D379" i="23"/>
  <c r="E379" i="23"/>
  <c r="A911" i="23"/>
  <c r="B911" i="23"/>
  <c r="C911" i="23"/>
  <c r="D911" i="23"/>
  <c r="E911" i="23"/>
  <c r="A1807" i="23"/>
  <c r="B1807" i="23"/>
  <c r="C1807" i="23"/>
  <c r="D1807" i="23"/>
  <c r="E1807" i="23"/>
  <c r="A1815" i="23"/>
  <c r="G1815" i="23"/>
  <c r="B1815" i="23"/>
  <c r="C1815" i="23"/>
  <c r="I1815" i="23"/>
  <c r="Q77" i="24"/>
  <c r="U77" i="24"/>
  <c r="D1815" i="23"/>
  <c r="E1815" i="23"/>
  <c r="A1453" i="23"/>
  <c r="B1453" i="23"/>
  <c r="C1453" i="23"/>
  <c r="D1453" i="23"/>
  <c r="E1453" i="23"/>
  <c r="A1377" i="23"/>
  <c r="G1377" i="23"/>
  <c r="B1377" i="23"/>
  <c r="C1377" i="23"/>
  <c r="D1377" i="23"/>
  <c r="E1377" i="23"/>
  <c r="A1750" i="23"/>
  <c r="G1750" i="23"/>
  <c r="B1750" i="23"/>
  <c r="C1750" i="23"/>
  <c r="D1750" i="23"/>
  <c r="E1750" i="23"/>
  <c r="A51" i="23"/>
  <c r="B51" i="23"/>
  <c r="C51" i="23"/>
  <c r="A1704" i="23"/>
  <c r="B1704" i="23"/>
  <c r="C1704" i="23"/>
  <c r="D1704" i="23"/>
  <c r="E1704" i="23"/>
  <c r="A685" i="23"/>
  <c r="G685" i="23"/>
  <c r="B685" i="23"/>
  <c r="C685" i="23"/>
  <c r="D685" i="23"/>
  <c r="E685" i="23"/>
  <c r="A52" i="23"/>
  <c r="B52" i="23"/>
  <c r="C52" i="23"/>
  <c r="A1310" i="23"/>
  <c r="B1310" i="23"/>
  <c r="C1310" i="23"/>
  <c r="D1310" i="23"/>
  <c r="E1310" i="23"/>
  <c r="A1614" i="23"/>
  <c r="G1614" i="23"/>
  <c r="B1614" i="23"/>
  <c r="C1614" i="23"/>
  <c r="D1614" i="23"/>
  <c r="E1614" i="23"/>
  <c r="B1655" i="23"/>
  <c r="C1655" i="23"/>
  <c r="D1655" i="23"/>
  <c r="E1655" i="23"/>
  <c r="A1655" i="23"/>
  <c r="K7" i="24"/>
  <c r="I8" i="24"/>
  <c r="J18" i="24"/>
  <c r="J19" i="24"/>
  <c r="K19" i="24"/>
  <c r="J28" i="24"/>
  <c r="K31" i="24"/>
  <c r="L31" i="24"/>
  <c r="K33" i="24"/>
  <c r="J33" i="24"/>
  <c r="J35" i="24"/>
  <c r="L35" i="24"/>
  <c r="I35" i="24"/>
  <c r="I37" i="24"/>
  <c r="K37" i="24"/>
  <c r="J40" i="24"/>
  <c r="L43" i="24"/>
  <c r="I43" i="24"/>
  <c r="J52" i="24"/>
  <c r="L52" i="24"/>
  <c r="K52" i="24"/>
  <c r="J62" i="24"/>
  <c r="I63" i="24"/>
  <c r="K63" i="24"/>
  <c r="I67" i="24"/>
  <c r="K67" i="24"/>
  <c r="L67" i="24"/>
  <c r="J69" i="24"/>
  <c r="I69" i="24"/>
  <c r="K69" i="24"/>
  <c r="L69" i="24"/>
  <c r="K75" i="24"/>
  <c r="J86" i="24"/>
  <c r="K87" i="24"/>
  <c r="I87" i="24"/>
  <c r="K88" i="24"/>
  <c r="J88" i="24"/>
  <c r="I88" i="24"/>
  <c r="F96" i="18"/>
  <c r="E136" i="23"/>
  <c r="G96" i="18"/>
  <c r="H96" i="18"/>
  <c r="I96" i="18"/>
  <c r="J96" i="18"/>
  <c r="K96" i="18"/>
  <c r="L96" i="18"/>
  <c r="O96" i="18"/>
  <c r="P96" i="18"/>
  <c r="E96" i="18"/>
  <c r="D136" i="23"/>
  <c r="E104" i="13"/>
  <c r="D111" i="23"/>
  <c r="F71" i="9"/>
  <c r="E90" i="23"/>
  <c r="G71" i="9"/>
  <c r="H71" i="9"/>
  <c r="I71" i="9"/>
  <c r="J71" i="9"/>
  <c r="K71" i="9"/>
  <c r="L71" i="9"/>
  <c r="O71" i="9"/>
  <c r="P71" i="9"/>
  <c r="E71" i="9"/>
  <c r="D90" i="23"/>
  <c r="F90" i="8"/>
  <c r="E86" i="23"/>
  <c r="G90" i="8"/>
  <c r="H90" i="8"/>
  <c r="I90" i="8"/>
  <c r="J90" i="8"/>
  <c r="K90" i="8"/>
  <c r="L90" i="8"/>
  <c r="O90" i="8"/>
  <c r="P90" i="8"/>
  <c r="E90" i="8"/>
  <c r="D86" i="23"/>
  <c r="F97" i="17"/>
  <c r="E131" i="23"/>
  <c r="G97" i="17"/>
  <c r="H97" i="17"/>
  <c r="I97" i="17"/>
  <c r="J97" i="17"/>
  <c r="K97" i="17"/>
  <c r="L97" i="17"/>
  <c r="O97" i="17"/>
  <c r="P97" i="17"/>
  <c r="E97" i="17"/>
  <c r="D131" i="23"/>
  <c r="E93" i="16"/>
  <c r="D126" i="23"/>
  <c r="F93" i="16"/>
  <c r="E126" i="23"/>
  <c r="G93" i="16"/>
  <c r="H93" i="16"/>
  <c r="I93" i="16"/>
  <c r="J93" i="16"/>
  <c r="K93" i="16"/>
  <c r="L93" i="16"/>
  <c r="O93" i="16"/>
  <c r="P93" i="16"/>
  <c r="F79" i="18"/>
  <c r="E135" i="23"/>
  <c r="G79" i="18"/>
  <c r="H79" i="18"/>
  <c r="I79" i="18"/>
  <c r="J79" i="18"/>
  <c r="K79" i="18"/>
  <c r="L79" i="18"/>
  <c r="O79" i="18"/>
  <c r="P79" i="18"/>
  <c r="E79" i="18"/>
  <c r="D135" i="23"/>
  <c r="M78" i="18"/>
  <c r="M79" i="18"/>
  <c r="N78" i="18"/>
  <c r="N79" i="18"/>
  <c r="F71" i="16"/>
  <c r="E125" i="23"/>
  <c r="G71" i="16"/>
  <c r="H71" i="16"/>
  <c r="I71" i="16"/>
  <c r="J71" i="16"/>
  <c r="K71" i="16"/>
  <c r="L71" i="16"/>
  <c r="O71" i="16"/>
  <c r="P71" i="16"/>
  <c r="E71" i="16"/>
  <c r="D125" i="23"/>
  <c r="F58" i="15"/>
  <c r="E120" i="23"/>
  <c r="G58" i="15"/>
  <c r="H58" i="15"/>
  <c r="I58" i="15"/>
  <c r="J58" i="15"/>
  <c r="K58" i="15"/>
  <c r="L58" i="15"/>
  <c r="O58" i="15"/>
  <c r="P58" i="15"/>
  <c r="E58" i="15"/>
  <c r="D120" i="23"/>
  <c r="F68" i="10"/>
  <c r="E95" i="23"/>
  <c r="G68" i="10"/>
  <c r="H68" i="10"/>
  <c r="I68" i="10"/>
  <c r="J68" i="10"/>
  <c r="K68" i="10"/>
  <c r="L68" i="10"/>
  <c r="O68" i="10"/>
  <c r="P68" i="10"/>
  <c r="E68" i="10"/>
  <c r="D95" i="23"/>
  <c r="F90" i="9"/>
  <c r="E91" i="23"/>
  <c r="G90" i="9"/>
  <c r="H90" i="9"/>
  <c r="I90" i="9"/>
  <c r="J90" i="9"/>
  <c r="K90" i="9"/>
  <c r="L90" i="9"/>
  <c r="O90" i="9"/>
  <c r="P90" i="9"/>
  <c r="E90" i="9"/>
  <c r="D91" i="23"/>
  <c r="F69" i="7"/>
  <c r="E80" i="23"/>
  <c r="G69" i="7"/>
  <c r="H69" i="7"/>
  <c r="I69" i="7"/>
  <c r="J69" i="7"/>
  <c r="K69" i="7"/>
  <c r="L69" i="7"/>
  <c r="O69" i="7"/>
  <c r="P69" i="7"/>
  <c r="D75" i="23"/>
  <c r="F92" i="6"/>
  <c r="E76" i="23"/>
  <c r="G92" i="6"/>
  <c r="H92" i="6"/>
  <c r="I92" i="6"/>
  <c r="J92" i="6"/>
  <c r="K92" i="6"/>
  <c r="L92" i="6"/>
  <c r="O92" i="6"/>
  <c r="P92" i="6"/>
  <c r="E92" i="6"/>
  <c r="D76" i="23"/>
  <c r="F68" i="5"/>
  <c r="E70" i="23"/>
  <c r="G68" i="5"/>
  <c r="H68" i="5"/>
  <c r="I68" i="5"/>
  <c r="J68" i="5"/>
  <c r="K68" i="5"/>
  <c r="L68" i="5"/>
  <c r="O68" i="5"/>
  <c r="P68" i="5"/>
  <c r="E68" i="5"/>
  <c r="D70" i="23"/>
  <c r="E66" i="23"/>
  <c r="F63" i="4"/>
  <c r="E65" i="23"/>
  <c r="G63" i="4"/>
  <c r="H63" i="4"/>
  <c r="I63" i="4"/>
  <c r="J63" i="4"/>
  <c r="K63" i="4"/>
  <c r="L63" i="4"/>
  <c r="O63" i="4"/>
  <c r="P63" i="4"/>
  <c r="E63" i="4"/>
  <c r="D65" i="23"/>
  <c r="F94" i="3"/>
  <c r="E61" i="23"/>
  <c r="G94" i="3"/>
  <c r="H94" i="3"/>
  <c r="I94" i="3"/>
  <c r="J94" i="3"/>
  <c r="K94" i="3"/>
  <c r="L94" i="3"/>
  <c r="O94" i="3"/>
  <c r="P94" i="3"/>
  <c r="E94" i="3"/>
  <c r="D61" i="23"/>
  <c r="F59" i="3"/>
  <c r="E60" i="23"/>
  <c r="G59" i="3"/>
  <c r="H59" i="3"/>
  <c r="I59" i="3"/>
  <c r="J59" i="3"/>
  <c r="K59" i="3"/>
  <c r="L59" i="3"/>
  <c r="O59" i="3"/>
  <c r="P59" i="3"/>
  <c r="E59" i="3"/>
  <c r="D60" i="23"/>
  <c r="I90" i="24"/>
  <c r="J90" i="24"/>
  <c r="K90" i="24"/>
  <c r="L90" i="24"/>
  <c r="H90" i="24"/>
  <c r="N68" i="14"/>
  <c r="M68" i="14"/>
  <c r="F107" i="13"/>
  <c r="G107" i="13"/>
  <c r="H107" i="13"/>
  <c r="I107" i="13"/>
  <c r="J107" i="13"/>
  <c r="K107" i="13"/>
  <c r="L107" i="13"/>
  <c r="M107" i="13"/>
  <c r="N107" i="13"/>
  <c r="O107" i="13"/>
  <c r="P107" i="13"/>
  <c r="E107" i="13"/>
  <c r="N96" i="18"/>
  <c r="M96" i="18"/>
  <c r="N47" i="17"/>
  <c r="M47" i="17"/>
  <c r="N51" i="2"/>
  <c r="B34" i="21"/>
  <c r="C34" i="21"/>
  <c r="I52" i="21"/>
  <c r="K52" i="21"/>
  <c r="F34" i="21"/>
  <c r="J52" i="21"/>
  <c r="E34" i="21"/>
  <c r="N90" i="9"/>
  <c r="N15" i="18"/>
  <c r="M17" i="15"/>
  <c r="M17" i="6"/>
  <c r="N68" i="20"/>
  <c r="M68" i="20"/>
  <c r="N64" i="19"/>
  <c r="M64" i="19"/>
  <c r="N65" i="17"/>
  <c r="N66" i="17"/>
  <c r="M65" i="17"/>
  <c r="N70" i="16"/>
  <c r="M70" i="16"/>
  <c r="N57" i="15"/>
  <c r="N58" i="15"/>
  <c r="M57" i="15"/>
  <c r="M58" i="15"/>
  <c r="N65" i="14"/>
  <c r="N66" i="14"/>
  <c r="M65" i="14"/>
  <c r="N66" i="13"/>
  <c r="M66" i="13"/>
  <c r="M67" i="13"/>
  <c r="N72" i="12"/>
  <c r="M72" i="12"/>
  <c r="M73" i="12"/>
  <c r="N62" i="11"/>
  <c r="N63" i="11"/>
  <c r="M62" i="11"/>
  <c r="M63" i="11"/>
  <c r="N67" i="10"/>
  <c r="N68" i="10"/>
  <c r="M67" i="10"/>
  <c r="M68" i="10"/>
  <c r="N70" i="9"/>
  <c r="N71" i="9"/>
  <c r="M70" i="9"/>
  <c r="M71" i="9"/>
  <c r="N57" i="8"/>
  <c r="M57" i="8"/>
  <c r="M58" i="8"/>
  <c r="N68" i="7"/>
  <c r="N69" i="7"/>
  <c r="M68" i="7"/>
  <c r="N57" i="6"/>
  <c r="N58" i="6"/>
  <c r="M57" i="6"/>
  <c r="N67" i="5"/>
  <c r="N68" i="5"/>
  <c r="M67" i="5"/>
  <c r="M68" i="5"/>
  <c r="N62" i="4"/>
  <c r="N63" i="4"/>
  <c r="M62" i="4"/>
  <c r="M63" i="4"/>
  <c r="N58" i="3"/>
  <c r="N59" i="3"/>
  <c r="M58" i="3"/>
  <c r="M59" i="3"/>
  <c r="N65" i="2"/>
  <c r="M65" i="2"/>
  <c r="M66" i="2"/>
  <c r="N97" i="20"/>
  <c r="N99" i="20"/>
  <c r="M97" i="20"/>
  <c r="M99" i="20"/>
  <c r="N95" i="17"/>
  <c r="N97" i="17"/>
  <c r="M95" i="17"/>
  <c r="M97" i="17"/>
  <c r="N92" i="16"/>
  <c r="M92" i="16"/>
  <c r="M93" i="16"/>
  <c r="N86" i="14"/>
  <c r="M86" i="14"/>
  <c r="N102" i="13"/>
  <c r="M102" i="13"/>
  <c r="M104" i="13"/>
  <c r="N103" i="12"/>
  <c r="M103" i="12"/>
  <c r="M108" i="12"/>
  <c r="N89" i="11"/>
  <c r="N90" i="11"/>
  <c r="M89" i="11"/>
  <c r="M90" i="11"/>
  <c r="N87" i="10"/>
  <c r="N89" i="10"/>
  <c r="M87" i="10"/>
  <c r="M89" i="10"/>
  <c r="N88" i="8"/>
  <c r="N90" i="8"/>
  <c r="M88" i="8"/>
  <c r="M90" i="8"/>
  <c r="N108" i="7"/>
  <c r="N109" i="7"/>
  <c r="M108" i="7"/>
  <c r="M109" i="7"/>
  <c r="N90" i="6"/>
  <c r="N92" i="6"/>
  <c r="M90" i="6"/>
  <c r="M92" i="6"/>
  <c r="N86" i="5"/>
  <c r="M86" i="5"/>
  <c r="N96" i="4"/>
  <c r="N101" i="4"/>
  <c r="M96" i="4"/>
  <c r="M101" i="4"/>
  <c r="N92" i="3"/>
  <c r="N94" i="3"/>
  <c r="M92" i="3"/>
  <c r="M94" i="3"/>
  <c r="N67" i="1"/>
  <c r="M67" i="1"/>
  <c r="M68" i="1"/>
  <c r="N104" i="1"/>
  <c r="M104" i="1"/>
  <c r="N18" i="20"/>
  <c r="M17" i="17"/>
  <c r="N16" i="11"/>
  <c r="M16" i="11"/>
  <c r="N17" i="8"/>
  <c r="M17" i="8"/>
  <c r="N18" i="5"/>
  <c r="M18" i="10"/>
  <c r="N18" i="4"/>
  <c r="H22" i="13"/>
  <c r="I22" i="13"/>
  <c r="J22" i="13"/>
  <c r="K22" i="13"/>
  <c r="L22" i="13"/>
  <c r="M22" i="13"/>
  <c r="N22" i="13"/>
  <c r="O22" i="13"/>
  <c r="P22" i="13"/>
  <c r="G22" i="13"/>
  <c r="H21" i="14"/>
  <c r="I21" i="14"/>
  <c r="J21" i="14"/>
  <c r="K21" i="14"/>
  <c r="L21" i="14"/>
  <c r="M21" i="14"/>
  <c r="N21" i="14"/>
  <c r="O21" i="14"/>
  <c r="G21" i="14"/>
  <c r="H21" i="17"/>
  <c r="I21" i="17"/>
  <c r="J21" i="17"/>
  <c r="K21" i="17"/>
  <c r="L21" i="17"/>
  <c r="M21" i="17"/>
  <c r="N21" i="17"/>
  <c r="O21" i="17"/>
  <c r="P21" i="17"/>
  <c r="G21" i="17"/>
  <c r="M72" i="15"/>
  <c r="F72" i="15"/>
  <c r="E121" i="23"/>
  <c r="G72" i="15"/>
  <c r="H72" i="15"/>
  <c r="I72" i="15"/>
  <c r="J72" i="15"/>
  <c r="K72" i="15"/>
  <c r="L72" i="15"/>
  <c r="O72" i="15"/>
  <c r="P72" i="15"/>
  <c r="E72" i="15"/>
  <c r="D121" i="23"/>
  <c r="P108" i="12"/>
  <c r="O108" i="12"/>
  <c r="N108" i="12"/>
  <c r="L108" i="12"/>
  <c r="K108" i="12"/>
  <c r="J108" i="12"/>
  <c r="I108" i="12"/>
  <c r="H108" i="12"/>
  <c r="G108" i="12"/>
  <c r="F108" i="12"/>
  <c r="E108" i="12"/>
  <c r="E141" i="23"/>
  <c r="D141" i="23"/>
  <c r="Q76" i="9"/>
  <c r="E17" i="12"/>
  <c r="D103" i="23"/>
  <c r="F17" i="12"/>
  <c r="G17" i="12"/>
  <c r="H17" i="12"/>
  <c r="I17" i="12"/>
  <c r="J17" i="12"/>
  <c r="K17" i="12"/>
  <c r="L17" i="12"/>
  <c r="M17" i="12"/>
  <c r="N17" i="12"/>
  <c r="O17" i="12"/>
  <c r="P17" i="12"/>
  <c r="F68" i="1"/>
  <c r="G68" i="1"/>
  <c r="H68" i="1"/>
  <c r="I68" i="1"/>
  <c r="J68" i="1"/>
  <c r="K68" i="1"/>
  <c r="L68" i="1"/>
  <c r="O68" i="1"/>
  <c r="P68" i="1"/>
  <c r="E68" i="1"/>
  <c r="D50" i="23"/>
  <c r="F63" i="11"/>
  <c r="G63" i="11"/>
  <c r="H63" i="11"/>
  <c r="I63" i="11"/>
  <c r="J63" i="11"/>
  <c r="K63" i="11"/>
  <c r="L63" i="11"/>
  <c r="O63" i="11"/>
  <c r="P63" i="11"/>
  <c r="E63" i="11"/>
  <c r="F67" i="13"/>
  <c r="E110" i="23"/>
  <c r="G67" i="13"/>
  <c r="H67" i="13"/>
  <c r="I67" i="13"/>
  <c r="J67" i="13"/>
  <c r="K67" i="13"/>
  <c r="L67" i="13"/>
  <c r="N67" i="13"/>
  <c r="O67" i="13"/>
  <c r="P67" i="13"/>
  <c r="E67" i="13"/>
  <c r="D110" i="23"/>
  <c r="E69" i="7"/>
  <c r="D80" i="23"/>
  <c r="F66" i="2"/>
  <c r="E55" i="23"/>
  <c r="G66" i="2"/>
  <c r="H66" i="2"/>
  <c r="I66" i="2"/>
  <c r="J66" i="2"/>
  <c r="K66" i="2"/>
  <c r="L66" i="2"/>
  <c r="O66" i="2"/>
  <c r="P66" i="2"/>
  <c r="E66" i="2"/>
  <c r="D55" i="23"/>
  <c r="J7" i="24"/>
  <c r="L7" i="24"/>
  <c r="I27" i="24"/>
  <c r="J27" i="24"/>
  <c r="K27" i="24"/>
  <c r="L27" i="24"/>
  <c r="K28" i="24"/>
  <c r="I33" i="24"/>
  <c r="L33" i="24"/>
  <c r="I38" i="24"/>
  <c r="J43" i="24"/>
  <c r="I52" i="24"/>
  <c r="L62" i="24"/>
  <c r="J63" i="24"/>
  <c r="L63" i="24"/>
  <c r="J67" i="24"/>
  <c r="I68" i="24"/>
  <c r="J68" i="24"/>
  <c r="K68" i="24"/>
  <c r="L68" i="24"/>
  <c r="I75" i="24"/>
  <c r="I86" i="24"/>
  <c r="K86" i="24"/>
  <c r="L86" i="24"/>
  <c r="E18" i="20"/>
  <c r="F18" i="20"/>
  <c r="E143" i="23"/>
  <c r="G18" i="20"/>
  <c r="H18" i="20"/>
  <c r="I18" i="20"/>
  <c r="J18" i="20"/>
  <c r="K18" i="20"/>
  <c r="L18" i="20"/>
  <c r="O18" i="20"/>
  <c r="P18" i="20"/>
  <c r="E21" i="20"/>
  <c r="D144" i="23"/>
  <c r="F21" i="20"/>
  <c r="E144" i="23"/>
  <c r="G21" i="20"/>
  <c r="H21" i="20"/>
  <c r="I21" i="20"/>
  <c r="J21" i="20"/>
  <c r="K21" i="20"/>
  <c r="L21" i="20"/>
  <c r="M21" i="20"/>
  <c r="N21" i="20"/>
  <c r="O21" i="20"/>
  <c r="P21" i="20"/>
  <c r="E69" i="20"/>
  <c r="D145" i="23"/>
  <c r="F69" i="20"/>
  <c r="E145" i="23"/>
  <c r="G69" i="20"/>
  <c r="H69" i="20"/>
  <c r="I69" i="20"/>
  <c r="J69" i="20"/>
  <c r="K69" i="20"/>
  <c r="L69" i="20"/>
  <c r="M69" i="20"/>
  <c r="O69" i="20"/>
  <c r="P69" i="20"/>
  <c r="D146" i="23"/>
  <c r="E102" i="20"/>
  <c r="D147" i="23"/>
  <c r="F102" i="20"/>
  <c r="E147" i="23"/>
  <c r="G102" i="20"/>
  <c r="H102" i="20"/>
  <c r="I102" i="20"/>
  <c r="J102" i="20"/>
  <c r="K102" i="20"/>
  <c r="L102" i="20"/>
  <c r="M102" i="20"/>
  <c r="N102" i="20"/>
  <c r="O102" i="20"/>
  <c r="O105" i="20" s="1"/>
  <c r="P102" i="20"/>
  <c r="E18" i="19"/>
  <c r="D138" i="23"/>
  <c r="F18" i="19"/>
  <c r="E138" i="23"/>
  <c r="G18" i="19"/>
  <c r="H18" i="19"/>
  <c r="I18" i="19"/>
  <c r="J18" i="19"/>
  <c r="K18" i="19"/>
  <c r="L18" i="19"/>
  <c r="M18" i="19"/>
  <c r="N18" i="19"/>
  <c r="O18" i="19"/>
  <c r="P18" i="19"/>
  <c r="E20" i="19"/>
  <c r="D139" i="23"/>
  <c r="F20" i="19"/>
  <c r="E139" i="23"/>
  <c r="G20" i="19"/>
  <c r="H20" i="19"/>
  <c r="I20" i="19"/>
  <c r="J20" i="19"/>
  <c r="K20" i="19"/>
  <c r="L20" i="19"/>
  <c r="M20" i="19"/>
  <c r="N20" i="19"/>
  <c r="O20" i="19"/>
  <c r="P20" i="19"/>
  <c r="E65" i="19"/>
  <c r="D140" i="23"/>
  <c r="F65" i="19"/>
  <c r="E140" i="23"/>
  <c r="G65" i="19"/>
  <c r="H65" i="19"/>
  <c r="I65" i="19"/>
  <c r="J65" i="19"/>
  <c r="K65" i="19"/>
  <c r="L65" i="19"/>
  <c r="M65" i="19"/>
  <c r="O65" i="19"/>
  <c r="P65" i="19"/>
  <c r="E98" i="19"/>
  <c r="D142" i="23"/>
  <c r="F98" i="19"/>
  <c r="E142" i="23"/>
  <c r="G98" i="19"/>
  <c r="G101" i="19"/>
  <c r="B22" i="21"/>
  <c r="H98" i="19"/>
  <c r="I98" i="19"/>
  <c r="J98" i="19"/>
  <c r="K98" i="19"/>
  <c r="L98" i="19"/>
  <c r="M98" i="19"/>
  <c r="M101" i="19"/>
  <c r="N98" i="19"/>
  <c r="O98" i="19"/>
  <c r="P98" i="19"/>
  <c r="E15" i="18"/>
  <c r="D133" i="23"/>
  <c r="F15" i="18"/>
  <c r="E133" i="23"/>
  <c r="G15" i="18"/>
  <c r="H15" i="18"/>
  <c r="I15" i="18"/>
  <c r="J15" i="18"/>
  <c r="K15" i="18"/>
  <c r="L15" i="18"/>
  <c r="M15" i="18"/>
  <c r="O15" i="18"/>
  <c r="P15" i="18"/>
  <c r="E18" i="18"/>
  <c r="D134" i="23"/>
  <c r="F18" i="18"/>
  <c r="E134" i="23"/>
  <c r="G18" i="18"/>
  <c r="H18" i="18"/>
  <c r="I18" i="18"/>
  <c r="J18" i="18"/>
  <c r="K18" i="18"/>
  <c r="L18" i="18"/>
  <c r="M18" i="18"/>
  <c r="N18" i="18"/>
  <c r="O18" i="18"/>
  <c r="P18" i="18"/>
  <c r="E99" i="18"/>
  <c r="D137" i="23"/>
  <c r="F99" i="18"/>
  <c r="E137" i="23"/>
  <c r="G99" i="18"/>
  <c r="H99" i="18"/>
  <c r="I99" i="18"/>
  <c r="J99" i="18"/>
  <c r="J102" i="18" s="1"/>
  <c r="E21" i="21" s="1"/>
  <c r="K99" i="18"/>
  <c r="L99" i="18"/>
  <c r="L102" i="18" s="1"/>
  <c r="G21" i="21" s="1"/>
  <c r="M99" i="18"/>
  <c r="N99" i="18"/>
  <c r="O99" i="18"/>
  <c r="P99" i="18"/>
  <c r="E17" i="17"/>
  <c r="F17" i="17"/>
  <c r="G17" i="17"/>
  <c r="H17" i="17"/>
  <c r="I17" i="17"/>
  <c r="J17" i="17"/>
  <c r="K17" i="17"/>
  <c r="L17" i="17"/>
  <c r="N17" i="17"/>
  <c r="O17" i="17"/>
  <c r="P17" i="17"/>
  <c r="E21" i="17"/>
  <c r="D129" i="23"/>
  <c r="F21" i="17"/>
  <c r="E129" i="23"/>
  <c r="E66" i="17"/>
  <c r="D130" i="23"/>
  <c r="F66" i="17"/>
  <c r="E130" i="23"/>
  <c r="G66" i="17"/>
  <c r="H66" i="17"/>
  <c r="I66" i="17"/>
  <c r="J66" i="17"/>
  <c r="K66" i="17"/>
  <c r="L66" i="17"/>
  <c r="O66" i="17"/>
  <c r="P66" i="17"/>
  <c r="E100" i="17"/>
  <c r="D132" i="23"/>
  <c r="F100" i="17"/>
  <c r="E132" i="23"/>
  <c r="G100" i="17"/>
  <c r="H100" i="17"/>
  <c r="I100" i="17"/>
  <c r="J100" i="17"/>
  <c r="K100" i="17"/>
  <c r="K103" i="17" s="1"/>
  <c r="F20" i="21" s="1"/>
  <c r="L100" i="17"/>
  <c r="M100" i="17"/>
  <c r="N100" i="17"/>
  <c r="O100" i="17"/>
  <c r="P100" i="17"/>
  <c r="E18" i="16"/>
  <c r="D123" i="23"/>
  <c r="F18" i="16"/>
  <c r="E123" i="23"/>
  <c r="G18" i="16"/>
  <c r="H18" i="16"/>
  <c r="I18" i="16"/>
  <c r="J18" i="16"/>
  <c r="K18" i="16"/>
  <c r="L18" i="16"/>
  <c r="N18" i="16"/>
  <c r="O18" i="16"/>
  <c r="P18" i="16"/>
  <c r="E21" i="16"/>
  <c r="D124" i="23"/>
  <c r="F21" i="16"/>
  <c r="E124" i="23"/>
  <c r="G21" i="16"/>
  <c r="H21" i="16"/>
  <c r="I21" i="16"/>
  <c r="J21" i="16"/>
  <c r="K21" i="16"/>
  <c r="L21" i="16"/>
  <c r="M21" i="16"/>
  <c r="N21" i="16"/>
  <c r="O21" i="16"/>
  <c r="P21" i="16"/>
  <c r="E96" i="16"/>
  <c r="D127" i="23"/>
  <c r="F96" i="16"/>
  <c r="E127" i="23"/>
  <c r="G96" i="16"/>
  <c r="H96" i="16"/>
  <c r="I96" i="16"/>
  <c r="J96" i="16"/>
  <c r="K96" i="16"/>
  <c r="L96" i="16"/>
  <c r="M96" i="16"/>
  <c r="N96" i="16"/>
  <c r="O96" i="16"/>
  <c r="P96" i="16"/>
  <c r="E17" i="15"/>
  <c r="F17" i="15"/>
  <c r="E118" i="23"/>
  <c r="G17" i="15"/>
  <c r="H17" i="15"/>
  <c r="I17" i="15"/>
  <c r="J17" i="15"/>
  <c r="K17" i="15"/>
  <c r="L17" i="15"/>
  <c r="N17" i="15"/>
  <c r="O17" i="15"/>
  <c r="P17" i="15"/>
  <c r="P20" i="15"/>
  <c r="E20" i="15"/>
  <c r="D119" i="23"/>
  <c r="F20" i="15"/>
  <c r="E119" i="23"/>
  <c r="G20" i="15"/>
  <c r="H20" i="15"/>
  <c r="I20" i="15"/>
  <c r="J20" i="15"/>
  <c r="K20" i="15"/>
  <c r="L20" i="15"/>
  <c r="M20" i="15"/>
  <c r="N20" i="15"/>
  <c r="O20" i="15"/>
  <c r="E75" i="15"/>
  <c r="D122" i="23"/>
  <c r="F75" i="15"/>
  <c r="E122" i="23"/>
  <c r="G75" i="15"/>
  <c r="H75" i="15"/>
  <c r="H78" i="15" s="1"/>
  <c r="C18" i="21" s="1"/>
  <c r="I75" i="15"/>
  <c r="J75" i="15"/>
  <c r="J78" i="15" s="1"/>
  <c r="E18" i="21" s="1"/>
  <c r="K75" i="15"/>
  <c r="L75" i="15"/>
  <c r="L78" i="15" s="1"/>
  <c r="G18" i="21" s="1"/>
  <c r="M75" i="15"/>
  <c r="N75" i="15"/>
  <c r="O75" i="15"/>
  <c r="P75" i="15"/>
  <c r="P78" i="15" s="1"/>
  <c r="K18" i="21" s="1"/>
  <c r="E18" i="14"/>
  <c r="F18" i="14"/>
  <c r="G18" i="14"/>
  <c r="H18" i="14"/>
  <c r="I18" i="14"/>
  <c r="J18" i="14"/>
  <c r="K18" i="14"/>
  <c r="L18" i="14"/>
  <c r="M18" i="14"/>
  <c r="N18" i="14"/>
  <c r="O18" i="14"/>
  <c r="P18" i="14"/>
  <c r="E21" i="14"/>
  <c r="D114" i="23"/>
  <c r="F21" i="14"/>
  <c r="E114" i="23"/>
  <c r="P21" i="14"/>
  <c r="E66" i="14"/>
  <c r="D115" i="23"/>
  <c r="F66" i="14"/>
  <c r="E115" i="23"/>
  <c r="G66" i="14"/>
  <c r="H66" i="14"/>
  <c r="I66" i="14"/>
  <c r="J66" i="14"/>
  <c r="K66" i="14"/>
  <c r="L66" i="14"/>
  <c r="M66" i="14"/>
  <c r="O66" i="14"/>
  <c r="P66" i="14"/>
  <c r="D116" i="23"/>
  <c r="E116" i="23"/>
  <c r="E92" i="14"/>
  <c r="D117" i="23"/>
  <c r="F92" i="14"/>
  <c r="E117" i="23"/>
  <c r="G92" i="14"/>
  <c r="G95" i="14"/>
  <c r="B17" i="21"/>
  <c r="H92" i="14"/>
  <c r="H95" i="14" s="1"/>
  <c r="C17" i="21" s="1"/>
  <c r="I92" i="14"/>
  <c r="J92" i="14"/>
  <c r="K92" i="14"/>
  <c r="L92" i="14"/>
  <c r="L95" i="14" s="1"/>
  <c r="G17" i="21" s="1"/>
  <c r="M92" i="14"/>
  <c r="N92" i="14"/>
  <c r="O92" i="14"/>
  <c r="P92" i="14"/>
  <c r="E19" i="13"/>
  <c r="D108" i="23"/>
  <c r="F19" i="13"/>
  <c r="E108" i="23"/>
  <c r="G19" i="13"/>
  <c r="H19" i="13"/>
  <c r="I19" i="13"/>
  <c r="J19" i="13"/>
  <c r="K19" i="13"/>
  <c r="L19" i="13"/>
  <c r="M19" i="13"/>
  <c r="N19" i="13"/>
  <c r="O19" i="13"/>
  <c r="P19" i="13"/>
  <c r="E22" i="13"/>
  <c r="D109" i="23"/>
  <c r="F22" i="13"/>
  <c r="E109" i="23"/>
  <c r="F104" i="13"/>
  <c r="E111" i="23"/>
  <c r="G104" i="13"/>
  <c r="H104" i="13"/>
  <c r="I104" i="13"/>
  <c r="J104" i="13"/>
  <c r="K104" i="13"/>
  <c r="L104" i="13"/>
  <c r="L110" i="13" s="1"/>
  <c r="G16" i="21" s="1"/>
  <c r="N104" i="13"/>
  <c r="N110" i="13"/>
  <c r="I16" i="21"/>
  <c r="O104" i="13"/>
  <c r="O110" i="13"/>
  <c r="J16" i="21"/>
  <c r="P104" i="13"/>
  <c r="P110" i="13" s="1"/>
  <c r="K16" i="21" s="1"/>
  <c r="E21" i="12"/>
  <c r="D104" i="23"/>
  <c r="F21" i="12"/>
  <c r="E104" i="23"/>
  <c r="G21" i="12"/>
  <c r="H21" i="12"/>
  <c r="I21" i="12"/>
  <c r="J21" i="12"/>
  <c r="K21" i="12"/>
  <c r="L21" i="12"/>
  <c r="M21" i="12"/>
  <c r="N21" i="12"/>
  <c r="O21" i="12"/>
  <c r="P21" i="12"/>
  <c r="E73" i="12"/>
  <c r="D105" i="23"/>
  <c r="F73" i="12"/>
  <c r="E105" i="23"/>
  <c r="G73" i="12"/>
  <c r="H73" i="12"/>
  <c r="I73" i="12"/>
  <c r="J73" i="12"/>
  <c r="K73" i="12"/>
  <c r="L73" i="12"/>
  <c r="N73" i="12"/>
  <c r="O73" i="12"/>
  <c r="P73" i="12"/>
  <c r="E111" i="12"/>
  <c r="D107" i="23"/>
  <c r="F111" i="12"/>
  <c r="E107" i="23"/>
  <c r="G111" i="12"/>
  <c r="H111" i="12"/>
  <c r="I111" i="12"/>
  <c r="J111" i="12"/>
  <c r="K111" i="12"/>
  <c r="L111" i="12"/>
  <c r="M111" i="12"/>
  <c r="N111" i="12"/>
  <c r="O111" i="12"/>
  <c r="P111" i="12"/>
  <c r="P114" i="12" s="1"/>
  <c r="K15" i="21" s="1"/>
  <c r="E16" i="11"/>
  <c r="F16" i="11"/>
  <c r="E98" i="23"/>
  <c r="G16" i="11"/>
  <c r="H16" i="11"/>
  <c r="I16" i="11"/>
  <c r="J16" i="11"/>
  <c r="K16" i="11"/>
  <c r="L16" i="11"/>
  <c r="O16" i="11"/>
  <c r="P16" i="11"/>
  <c r="E19" i="11"/>
  <c r="D99" i="23"/>
  <c r="F19" i="11"/>
  <c r="E99" i="23"/>
  <c r="G19" i="11"/>
  <c r="H19" i="11"/>
  <c r="I19" i="11"/>
  <c r="J19" i="11"/>
  <c r="K19" i="11"/>
  <c r="L19" i="11"/>
  <c r="M19" i="11"/>
  <c r="N19" i="11"/>
  <c r="O19" i="11"/>
  <c r="P19" i="11"/>
  <c r="E101" i="23"/>
  <c r="E93" i="11"/>
  <c r="D102" i="23"/>
  <c r="F93" i="11"/>
  <c r="G93" i="11"/>
  <c r="H93" i="11"/>
  <c r="I93" i="11"/>
  <c r="J93" i="11"/>
  <c r="K93" i="11"/>
  <c r="L93" i="11"/>
  <c r="M93" i="11"/>
  <c r="N93" i="11"/>
  <c r="O93" i="11"/>
  <c r="P93" i="11"/>
  <c r="E18" i="10"/>
  <c r="D93" i="23"/>
  <c r="F18" i="10"/>
  <c r="E93" i="23"/>
  <c r="G18" i="10"/>
  <c r="H18" i="10"/>
  <c r="I18" i="10"/>
  <c r="J18" i="10"/>
  <c r="K18" i="10"/>
  <c r="L18" i="10"/>
  <c r="O18" i="10"/>
  <c r="P18" i="10"/>
  <c r="E20" i="10"/>
  <c r="F20" i="10"/>
  <c r="G20" i="10"/>
  <c r="H20" i="10"/>
  <c r="I20" i="10"/>
  <c r="J20" i="10"/>
  <c r="K20" i="10"/>
  <c r="L20" i="10"/>
  <c r="M20" i="10"/>
  <c r="N20" i="10"/>
  <c r="O20" i="10"/>
  <c r="P20" i="10"/>
  <c r="E92" i="10"/>
  <c r="D97" i="23"/>
  <c r="F92" i="10"/>
  <c r="E97" i="23"/>
  <c r="G92" i="10"/>
  <c r="H92" i="10"/>
  <c r="I92" i="10"/>
  <c r="J92" i="10"/>
  <c r="K92" i="10"/>
  <c r="L92" i="10"/>
  <c r="M92" i="10"/>
  <c r="N92" i="10"/>
  <c r="O92" i="10"/>
  <c r="P92" i="10"/>
  <c r="E18" i="9"/>
  <c r="D88" i="23"/>
  <c r="F18" i="9"/>
  <c r="E88" i="23"/>
  <c r="G18" i="9"/>
  <c r="H18" i="9"/>
  <c r="I18" i="9"/>
  <c r="J18" i="9"/>
  <c r="K18" i="9"/>
  <c r="L18" i="9"/>
  <c r="M18" i="9"/>
  <c r="N18" i="9"/>
  <c r="O18" i="9"/>
  <c r="P18" i="9"/>
  <c r="E21" i="9"/>
  <c r="D89" i="23"/>
  <c r="F21" i="9"/>
  <c r="E89" i="23"/>
  <c r="G21" i="9"/>
  <c r="H21" i="9"/>
  <c r="I21" i="9"/>
  <c r="J21" i="9"/>
  <c r="K21" i="9"/>
  <c r="L21" i="9"/>
  <c r="M21" i="9"/>
  <c r="N21" i="9"/>
  <c r="O21" i="9"/>
  <c r="P21" i="9"/>
  <c r="Q21" i="9"/>
  <c r="E93" i="9"/>
  <c r="F93" i="9"/>
  <c r="E92" i="23"/>
  <c r="G93" i="9"/>
  <c r="G96" i="9"/>
  <c r="H93" i="9"/>
  <c r="I93" i="9"/>
  <c r="J93" i="9"/>
  <c r="J96" i="9"/>
  <c r="E12" i="21"/>
  <c r="K93" i="9"/>
  <c r="K96" i="9"/>
  <c r="L93" i="9"/>
  <c r="M93" i="9"/>
  <c r="N93" i="9"/>
  <c r="O93" i="9"/>
  <c r="P93" i="9"/>
  <c r="E17" i="8"/>
  <c r="F17" i="8"/>
  <c r="E83" i="23"/>
  <c r="G17" i="8"/>
  <c r="H17" i="8"/>
  <c r="I17" i="8"/>
  <c r="J17" i="8"/>
  <c r="K17" i="8"/>
  <c r="L17" i="8"/>
  <c r="O17" i="8"/>
  <c r="P17" i="8"/>
  <c r="E20" i="8"/>
  <c r="D84" i="23"/>
  <c r="F20" i="8"/>
  <c r="E84" i="23"/>
  <c r="G20" i="8"/>
  <c r="H20" i="8"/>
  <c r="I20" i="8"/>
  <c r="J20" i="8"/>
  <c r="K20" i="8"/>
  <c r="L20" i="8"/>
  <c r="M20" i="8"/>
  <c r="N20" i="8"/>
  <c r="O20" i="8"/>
  <c r="P20" i="8"/>
  <c r="E58" i="8"/>
  <c r="D85" i="23"/>
  <c r="F58" i="8"/>
  <c r="E85" i="23"/>
  <c r="G58" i="8"/>
  <c r="H58" i="8"/>
  <c r="I58" i="8"/>
  <c r="J58" i="8"/>
  <c r="K58" i="8"/>
  <c r="L58" i="8"/>
  <c r="O58" i="8"/>
  <c r="P58" i="8"/>
  <c r="E93" i="8"/>
  <c r="D87" i="23"/>
  <c r="F93" i="8"/>
  <c r="E87" i="23"/>
  <c r="G93" i="8"/>
  <c r="H93" i="8"/>
  <c r="I93" i="8"/>
  <c r="J93" i="8"/>
  <c r="K93" i="8"/>
  <c r="L93" i="8"/>
  <c r="M93" i="8"/>
  <c r="N93" i="8"/>
  <c r="O93" i="8"/>
  <c r="O96" i="8" s="1"/>
  <c r="J11" i="21" s="1"/>
  <c r="P93" i="8"/>
  <c r="E18" i="7"/>
  <c r="D78" i="23"/>
  <c r="F18" i="7"/>
  <c r="E78" i="23"/>
  <c r="G18" i="7"/>
  <c r="H18" i="7"/>
  <c r="I18" i="7"/>
  <c r="J18" i="7"/>
  <c r="K18" i="7"/>
  <c r="L18" i="7"/>
  <c r="M18" i="7"/>
  <c r="O18" i="7"/>
  <c r="P18" i="7"/>
  <c r="E22" i="7"/>
  <c r="D79" i="23"/>
  <c r="F22" i="7"/>
  <c r="E79" i="23"/>
  <c r="G22" i="7"/>
  <c r="H22" i="7"/>
  <c r="I22" i="7"/>
  <c r="J22" i="7"/>
  <c r="K22" i="7"/>
  <c r="L22" i="7"/>
  <c r="M22" i="7"/>
  <c r="N22" i="7"/>
  <c r="O22" i="7"/>
  <c r="P22" i="7"/>
  <c r="P115" i="7" s="1"/>
  <c r="K10" i="21" s="1"/>
  <c r="E81" i="23"/>
  <c r="E112" i="7"/>
  <c r="D82" i="23"/>
  <c r="F112" i="7"/>
  <c r="E82" i="23"/>
  <c r="G112" i="7"/>
  <c r="G115" i="7"/>
  <c r="B10" i="21"/>
  <c r="H112" i="7"/>
  <c r="H115" i="7"/>
  <c r="C10" i="21"/>
  <c r="I112" i="7"/>
  <c r="I115" i="7" s="1"/>
  <c r="D10" i="21" s="1"/>
  <c r="J112" i="7"/>
  <c r="K112" i="7"/>
  <c r="K115" i="7" s="1"/>
  <c r="F10" i="21" s="1"/>
  <c r="L112" i="7"/>
  <c r="M112" i="7"/>
  <c r="N112" i="7"/>
  <c r="N115" i="7"/>
  <c r="I10" i="21"/>
  <c r="O112" i="7"/>
  <c r="O115" i="7"/>
  <c r="J10" i="21"/>
  <c r="P112" i="7"/>
  <c r="E17" i="6"/>
  <c r="D73" i="23"/>
  <c r="F17" i="6"/>
  <c r="G17" i="6"/>
  <c r="H17" i="6"/>
  <c r="I17" i="6"/>
  <c r="J17" i="6"/>
  <c r="K17" i="6"/>
  <c r="L17" i="6"/>
  <c r="N17" i="6"/>
  <c r="O17" i="6"/>
  <c r="P17" i="6"/>
  <c r="E20" i="6"/>
  <c r="D74" i="23"/>
  <c r="F20" i="6"/>
  <c r="E74" i="23"/>
  <c r="G20" i="6"/>
  <c r="H20" i="6"/>
  <c r="I20" i="6"/>
  <c r="J20" i="6"/>
  <c r="K20" i="6"/>
  <c r="L20" i="6"/>
  <c r="M20" i="6"/>
  <c r="N20" i="6"/>
  <c r="O20" i="6"/>
  <c r="P20" i="6"/>
  <c r="E95" i="6"/>
  <c r="D77" i="23"/>
  <c r="F95" i="6"/>
  <c r="E77" i="23"/>
  <c r="G95" i="6"/>
  <c r="H95" i="6"/>
  <c r="I95" i="6"/>
  <c r="J95" i="6"/>
  <c r="J98" i="6"/>
  <c r="E9" i="21"/>
  <c r="K95" i="6"/>
  <c r="L95" i="6"/>
  <c r="M95" i="6"/>
  <c r="N95" i="6"/>
  <c r="O95" i="6"/>
  <c r="P95" i="6"/>
  <c r="E18" i="5"/>
  <c r="F18" i="5"/>
  <c r="G18" i="5"/>
  <c r="H18" i="5"/>
  <c r="I18" i="5"/>
  <c r="J18" i="5"/>
  <c r="K18" i="5"/>
  <c r="L18" i="5"/>
  <c r="M18" i="5"/>
  <c r="O18" i="5"/>
  <c r="P18" i="5"/>
  <c r="E20" i="5"/>
  <c r="F20" i="5"/>
  <c r="E69" i="23"/>
  <c r="G20" i="5"/>
  <c r="H20" i="5"/>
  <c r="I20" i="5"/>
  <c r="J20" i="5"/>
  <c r="K20" i="5"/>
  <c r="L20" i="5"/>
  <c r="M20" i="5"/>
  <c r="N20" i="5"/>
  <c r="O20" i="5"/>
  <c r="P20" i="5"/>
  <c r="E90" i="5"/>
  <c r="D71" i="23"/>
  <c r="F90" i="5"/>
  <c r="E71" i="23"/>
  <c r="G90" i="5"/>
  <c r="H90" i="5"/>
  <c r="I90" i="5"/>
  <c r="J90" i="5"/>
  <c r="K90" i="5"/>
  <c r="L90" i="5"/>
  <c r="M90" i="5"/>
  <c r="N90" i="5"/>
  <c r="O90" i="5"/>
  <c r="P90" i="5"/>
  <c r="E93" i="5"/>
  <c r="D72" i="23"/>
  <c r="F93" i="5"/>
  <c r="E72" i="23"/>
  <c r="G93" i="5"/>
  <c r="H93" i="5"/>
  <c r="I93" i="5"/>
  <c r="J93" i="5"/>
  <c r="K93" i="5"/>
  <c r="L93" i="5"/>
  <c r="M93" i="5"/>
  <c r="N93" i="5"/>
  <c r="O93" i="5"/>
  <c r="P93" i="5"/>
  <c r="E18" i="4"/>
  <c r="D63" i="23"/>
  <c r="F18" i="4"/>
  <c r="E63" i="23"/>
  <c r="G18" i="4"/>
  <c r="H18" i="4"/>
  <c r="I18" i="4"/>
  <c r="J18" i="4"/>
  <c r="K18" i="4"/>
  <c r="L18" i="4"/>
  <c r="M18" i="4"/>
  <c r="O18" i="4"/>
  <c r="P18" i="4"/>
  <c r="E21" i="4"/>
  <c r="D64" i="23"/>
  <c r="F21" i="4"/>
  <c r="E64" i="23"/>
  <c r="G21" i="4"/>
  <c r="H21" i="4"/>
  <c r="I21" i="4"/>
  <c r="J21" i="4"/>
  <c r="K21" i="4"/>
  <c r="L21" i="4"/>
  <c r="M21" i="4"/>
  <c r="N21" i="4"/>
  <c r="O21" i="4"/>
  <c r="P21" i="4"/>
  <c r="E104" i="4"/>
  <c r="D67" i="23"/>
  <c r="F104" i="4"/>
  <c r="E67" i="23"/>
  <c r="G104" i="4"/>
  <c r="H104" i="4"/>
  <c r="I104" i="4"/>
  <c r="J104" i="4"/>
  <c r="J107" i="4" s="1"/>
  <c r="E7" i="21" s="1"/>
  <c r="K104" i="4"/>
  <c r="L104" i="4"/>
  <c r="L107" i="4" s="1"/>
  <c r="G7" i="21" s="1"/>
  <c r="M104" i="4"/>
  <c r="N104" i="4"/>
  <c r="O104" i="4"/>
  <c r="P104" i="4"/>
  <c r="E17" i="3"/>
  <c r="D58" i="23"/>
  <c r="F17" i="3"/>
  <c r="E58" i="23"/>
  <c r="G17" i="3"/>
  <c r="H17" i="3"/>
  <c r="I17" i="3"/>
  <c r="J17" i="3"/>
  <c r="K17" i="3"/>
  <c r="L17" i="3"/>
  <c r="O17" i="3"/>
  <c r="P17" i="3"/>
  <c r="E20" i="3"/>
  <c r="D59" i="23"/>
  <c r="F20" i="3"/>
  <c r="E59" i="23"/>
  <c r="G20" i="3"/>
  <c r="H20" i="3"/>
  <c r="I20" i="3"/>
  <c r="J20" i="3"/>
  <c r="K20" i="3"/>
  <c r="L20" i="3"/>
  <c r="M20" i="3"/>
  <c r="N20" i="3"/>
  <c r="O20" i="3"/>
  <c r="P20" i="3"/>
  <c r="E97" i="3"/>
  <c r="D62" i="23"/>
  <c r="F97" i="3"/>
  <c r="E62" i="23"/>
  <c r="G97" i="3"/>
  <c r="H97" i="3"/>
  <c r="I97" i="3"/>
  <c r="J97" i="3"/>
  <c r="K97" i="3"/>
  <c r="L97" i="3"/>
  <c r="M97" i="3"/>
  <c r="N97" i="3"/>
  <c r="O97" i="3"/>
  <c r="P97" i="3"/>
  <c r="E17" i="2"/>
  <c r="D53" i="23"/>
  <c r="F17" i="2"/>
  <c r="G17" i="2"/>
  <c r="H17" i="2"/>
  <c r="I17" i="2"/>
  <c r="J17" i="2"/>
  <c r="K17" i="2"/>
  <c r="L17" i="2"/>
  <c r="M17" i="2"/>
  <c r="N17" i="2"/>
  <c r="O17" i="2"/>
  <c r="P17" i="2"/>
  <c r="E21" i="2"/>
  <c r="D54" i="23"/>
  <c r="F21" i="2"/>
  <c r="E54" i="23"/>
  <c r="G21" i="2"/>
  <c r="H21" i="2"/>
  <c r="I21" i="2"/>
  <c r="J21" i="2"/>
  <c r="K21" i="2"/>
  <c r="L21" i="2"/>
  <c r="M21" i="2"/>
  <c r="N21" i="2"/>
  <c r="O21" i="2"/>
  <c r="P21" i="2"/>
  <c r="E83" i="2"/>
  <c r="F83" i="2"/>
  <c r="G83" i="2"/>
  <c r="H83" i="2"/>
  <c r="I83" i="2"/>
  <c r="J83" i="2"/>
  <c r="K83" i="2"/>
  <c r="L83" i="2"/>
  <c r="M83" i="2"/>
  <c r="N83" i="2"/>
  <c r="O83" i="2"/>
  <c r="P83" i="2"/>
  <c r="E86" i="2"/>
  <c r="D57" i="23"/>
  <c r="F86" i="2"/>
  <c r="E57" i="23"/>
  <c r="G86" i="2"/>
  <c r="H86" i="2"/>
  <c r="I86" i="2"/>
  <c r="J86" i="2"/>
  <c r="K86" i="2"/>
  <c r="L86" i="2"/>
  <c r="M86" i="2"/>
  <c r="N86" i="2"/>
  <c r="O86" i="2"/>
  <c r="P86" i="2"/>
  <c r="E20" i="1"/>
  <c r="D48" i="23"/>
  <c r="F20" i="1"/>
  <c r="E48" i="23"/>
  <c r="G20" i="1"/>
  <c r="H20" i="1"/>
  <c r="I20" i="1"/>
  <c r="J20" i="1"/>
  <c r="K20" i="1"/>
  <c r="L20" i="1"/>
  <c r="O20" i="1"/>
  <c r="P20" i="1"/>
  <c r="E22" i="1"/>
  <c r="D49" i="23"/>
  <c r="F22" i="1"/>
  <c r="G22" i="1"/>
  <c r="H22" i="1"/>
  <c r="I22" i="1"/>
  <c r="J22" i="1"/>
  <c r="K22" i="1"/>
  <c r="L22" i="1"/>
  <c r="M22" i="1"/>
  <c r="N22" i="1"/>
  <c r="O22" i="1"/>
  <c r="P22" i="1"/>
  <c r="E105" i="1"/>
  <c r="D51" i="23"/>
  <c r="F105" i="1"/>
  <c r="E51" i="23"/>
  <c r="G105" i="1"/>
  <c r="H105" i="1"/>
  <c r="I105" i="1"/>
  <c r="J105" i="1"/>
  <c r="K105" i="1"/>
  <c r="L105" i="1"/>
  <c r="M105" i="1"/>
  <c r="N105" i="1"/>
  <c r="O105" i="1"/>
  <c r="P105" i="1"/>
  <c r="E108" i="1"/>
  <c r="D52" i="23"/>
  <c r="F108" i="1"/>
  <c r="G108" i="1"/>
  <c r="H108" i="1"/>
  <c r="I108" i="1"/>
  <c r="J108" i="1"/>
  <c r="K108" i="1"/>
  <c r="L108" i="1"/>
  <c r="M108" i="1"/>
  <c r="N108" i="1"/>
  <c r="O108" i="1"/>
  <c r="P108" i="1"/>
  <c r="H99" i="16"/>
  <c r="C19" i="21"/>
  <c r="K38" i="24"/>
  <c r="L28" i="24"/>
  <c r="O89" i="2"/>
  <c r="J5" i="21"/>
  <c r="L19" i="24"/>
  <c r="J75" i="24"/>
  <c r="J31" i="24"/>
  <c r="K105" i="20"/>
  <c r="M18" i="20"/>
  <c r="M105" i="20"/>
  <c r="H23" i="21"/>
  <c r="N71" i="16"/>
  <c r="J99" i="16"/>
  <c r="E19" i="21"/>
  <c r="M71" i="16"/>
  <c r="L75" i="24"/>
  <c r="I101" i="19"/>
  <c r="D22" i="21"/>
  <c r="N65" i="19"/>
  <c r="L88" i="24"/>
  <c r="K43" i="24"/>
  <c r="K35" i="24"/>
  <c r="M18" i="16"/>
  <c r="M99" i="16"/>
  <c r="H19" i="21"/>
  <c r="N72" i="15"/>
  <c r="N78" i="15"/>
  <c r="I18" i="21"/>
  <c r="E78" i="15"/>
  <c r="O78" i="15"/>
  <c r="J18" i="21"/>
  <c r="N18" i="10"/>
  <c r="M69" i="7"/>
  <c r="M115" i="7" s="1"/>
  <c r="H10" i="21" s="1"/>
  <c r="N58" i="8"/>
  <c r="O96" i="5"/>
  <c r="J8" i="21"/>
  <c r="I28" i="24"/>
  <c r="N17" i="3"/>
  <c r="M20" i="1"/>
  <c r="N68" i="1"/>
  <c r="N111" i="1" s="1"/>
  <c r="I4" i="21" s="1"/>
  <c r="L29" i="24"/>
  <c r="F105" i="20"/>
  <c r="E442" i="23"/>
  <c r="J23" i="21"/>
  <c r="N69" i="20"/>
  <c r="N105" i="20"/>
  <c r="I23" i="21"/>
  <c r="P101" i="19"/>
  <c r="K22" i="21"/>
  <c r="E101" i="19"/>
  <c r="H22" i="21"/>
  <c r="L40" i="24"/>
  <c r="L18" i="24"/>
  <c r="J81" i="24"/>
  <c r="L81" i="24"/>
  <c r="I31" i="24"/>
  <c r="K13" i="24"/>
  <c r="I13" i="24"/>
  <c r="L8" i="24"/>
  <c r="J29" i="24"/>
  <c r="N93" i="16"/>
  <c r="N99" i="16" s="1"/>
  <c r="I19" i="21" s="1"/>
  <c r="K82" i="24"/>
  <c r="I82" i="24"/>
  <c r="K60" i="24"/>
  <c r="I60" i="24"/>
  <c r="L38" i="24"/>
  <c r="J38" i="24"/>
  <c r="K29" i="24"/>
  <c r="I29" i="24"/>
  <c r="K21" i="24"/>
  <c r="L13" i="24"/>
  <c r="J13" i="24"/>
  <c r="K62" i="24"/>
  <c r="I62" i="24"/>
  <c r="I21" i="24"/>
  <c r="J8" i="24"/>
  <c r="F78" i="15"/>
  <c r="K81" i="24"/>
  <c r="I81" i="24"/>
  <c r="K32" i="24"/>
  <c r="I32" i="24"/>
  <c r="L73" i="24"/>
  <c r="J73" i="24"/>
  <c r="I84" i="24"/>
  <c r="K84" i="24"/>
  <c r="L37" i="24"/>
  <c r="J37" i="24"/>
  <c r="K8" i="24"/>
  <c r="M114" i="12"/>
  <c r="H15" i="21"/>
  <c r="K61" i="24"/>
  <c r="I61" i="24"/>
  <c r="K40" i="24"/>
  <c r="I40" i="24"/>
  <c r="L36" i="24"/>
  <c r="J36" i="24"/>
  <c r="L32" i="24"/>
  <c r="J32" i="24"/>
  <c r="L30" i="24"/>
  <c r="J30" i="24"/>
  <c r="K30" i="24"/>
  <c r="I30" i="24"/>
  <c r="L78" i="24"/>
  <c r="J78" i="24"/>
  <c r="L61" i="24"/>
  <c r="J61" i="24"/>
  <c r="K18" i="24"/>
  <c r="K12" i="24"/>
  <c r="I12" i="24"/>
  <c r="L12" i="24"/>
  <c r="J12" i="24"/>
  <c r="K36" i="24"/>
  <c r="I36" i="24"/>
  <c r="I85" i="24"/>
  <c r="K85" i="24"/>
  <c r="I83" i="24"/>
  <c r="K83" i="24"/>
  <c r="K80" i="24"/>
  <c r="I80" i="24"/>
  <c r="K79" i="24"/>
  <c r="L72" i="24"/>
  <c r="J72" i="24"/>
  <c r="L71" i="24"/>
  <c r="J71" i="24"/>
  <c r="K14" i="24"/>
  <c r="I14" i="24"/>
  <c r="L82" i="24"/>
  <c r="J82" i="24"/>
  <c r="K20" i="24"/>
  <c r="L20" i="24"/>
  <c r="J20" i="24"/>
  <c r="K73" i="24"/>
  <c r="L80" i="24"/>
  <c r="J80" i="24"/>
  <c r="K78" i="24"/>
  <c r="I78" i="24"/>
  <c r="K71" i="24"/>
  <c r="I71" i="24"/>
  <c r="K72" i="24"/>
  <c r="I72" i="24"/>
  <c r="K66" i="24"/>
  <c r="I66" i="24"/>
  <c r="L66" i="24"/>
  <c r="J66" i="24"/>
  <c r="L60" i="24"/>
  <c r="J60" i="24"/>
  <c r="L55" i="24"/>
  <c r="J55" i="24"/>
  <c r="L53" i="24"/>
  <c r="J53" i="24"/>
  <c r="L58" i="24"/>
  <c r="L21" i="24"/>
  <c r="J21" i="24"/>
  <c r="L14" i="24"/>
  <c r="J14" i="24"/>
  <c r="J79" i="24"/>
  <c r="L89" i="24"/>
  <c r="J89" i="24"/>
  <c r="L70" i="24"/>
  <c r="J70" i="24"/>
  <c r="L59" i="24"/>
  <c r="J59" i="24"/>
  <c r="K55" i="24"/>
  <c r="I55" i="24"/>
  <c r="K53" i="24"/>
  <c r="I53" i="24"/>
  <c r="K51" i="24"/>
  <c r="K45" i="24"/>
  <c r="L45" i="24"/>
  <c r="J45" i="24"/>
  <c r="L44" i="24"/>
  <c r="J44" i="24"/>
  <c r="K44" i="24"/>
  <c r="I44" i="24"/>
  <c r="I42" i="24"/>
  <c r="K39" i="24"/>
  <c r="I39" i="24"/>
  <c r="L39" i="24"/>
  <c r="J39" i="24"/>
  <c r="K58" i="24"/>
  <c r="K41" i="24"/>
  <c r="I41" i="24"/>
  <c r="L26" i="24"/>
  <c r="J26" i="24"/>
  <c r="K15" i="24"/>
  <c r="I15" i="24"/>
  <c r="L15" i="24"/>
  <c r="J15" i="24"/>
  <c r="K70" i="24"/>
  <c r="I70" i="24"/>
  <c r="K59" i="24"/>
  <c r="L51" i="24"/>
  <c r="J51" i="24"/>
  <c r="L41" i="24"/>
  <c r="J41" i="24"/>
  <c r="K26" i="24"/>
  <c r="I26" i="24"/>
  <c r="O99" i="16"/>
  <c r="J19" i="21"/>
  <c r="L17" i="24"/>
  <c r="J17" i="24"/>
  <c r="K17" i="24"/>
  <c r="I17" i="24"/>
  <c r="K89" i="24"/>
  <c r="I89" i="24"/>
  <c r="L87" i="24"/>
  <c r="J87" i="24"/>
  <c r="L85" i="24"/>
  <c r="J85" i="24"/>
  <c r="L84" i="24"/>
  <c r="J84" i="24"/>
  <c r="L83" i="24"/>
  <c r="J83" i="24"/>
  <c r="F23" i="21"/>
  <c r="L79" i="24"/>
  <c r="I79" i="24"/>
  <c r="I89" i="2"/>
  <c r="D5" i="21"/>
  <c r="H111" i="1"/>
  <c r="C4" i="21"/>
  <c r="J64" i="24"/>
  <c r="J65" i="24"/>
  <c r="L64" i="24"/>
  <c r="L65" i="24"/>
  <c r="K64" i="24"/>
  <c r="K65" i="24"/>
  <c r="I65" i="24"/>
  <c r="I64" i="24"/>
  <c r="D56" i="23"/>
  <c r="L96" i="11"/>
  <c r="G14" i="21"/>
  <c r="J96" i="11"/>
  <c r="E14" i="21"/>
  <c r="F96" i="11"/>
  <c r="L89" i="2"/>
  <c r="G5" i="21"/>
  <c r="N66" i="2"/>
  <c r="N89" i="2"/>
  <c r="I5" i="21"/>
  <c r="O101" i="19"/>
  <c r="J22" i="21"/>
  <c r="K101" i="19"/>
  <c r="F22" i="21"/>
  <c r="I95" i="14"/>
  <c r="D17" i="21"/>
  <c r="K95" i="14"/>
  <c r="F17" i="21"/>
  <c r="O96" i="9"/>
  <c r="J12" i="21"/>
  <c r="G96" i="8"/>
  <c r="B11" i="21"/>
  <c r="L96" i="5"/>
  <c r="G8" i="21"/>
  <c r="H96" i="5"/>
  <c r="C8" i="21"/>
  <c r="F98" i="6"/>
  <c r="F12" i="21"/>
  <c r="B12" i="21"/>
  <c r="P96" i="9"/>
  <c r="K12" i="21"/>
  <c r="L96" i="9"/>
  <c r="G12" i="21"/>
  <c r="H96" i="9"/>
  <c r="C12" i="21"/>
  <c r="P89" i="2"/>
  <c r="K5" i="21"/>
  <c r="E89" i="2"/>
  <c r="P96" i="11"/>
  <c r="K14" i="21"/>
  <c r="E102" i="23"/>
  <c r="M90" i="9"/>
  <c r="F95" i="14"/>
  <c r="E99" i="16"/>
  <c r="F96" i="9"/>
  <c r="E96" i="11"/>
  <c r="I105" i="20"/>
  <c r="D23" i="21"/>
  <c r="G105" i="20"/>
  <c r="B23" i="21"/>
  <c r="J105" i="20"/>
  <c r="E23" i="21"/>
  <c r="I103" i="17"/>
  <c r="D20" i="21"/>
  <c r="G103" i="17"/>
  <c r="B20" i="21"/>
  <c r="M66" i="17"/>
  <c r="M103" i="17"/>
  <c r="H20" i="21"/>
  <c r="L103" i="17"/>
  <c r="G20" i="21"/>
  <c r="H103" i="17"/>
  <c r="C20" i="21"/>
  <c r="P103" i="17"/>
  <c r="K20" i="21"/>
  <c r="N103" i="17"/>
  <c r="I20" i="21"/>
  <c r="E105" i="20"/>
  <c r="D442" i="23"/>
  <c r="L115" i="7"/>
  <c r="G10" i="21"/>
  <c r="J115" i="7"/>
  <c r="E10" i="21"/>
  <c r="E115" i="7"/>
  <c r="J58" i="24"/>
  <c r="K96" i="8"/>
  <c r="F11" i="21"/>
  <c r="I96" i="8"/>
  <c r="D11" i="21"/>
  <c r="D81" i="23"/>
  <c r="F102" i="18"/>
  <c r="F99" i="16"/>
  <c r="P105" i="20"/>
  <c r="K23" i="21"/>
  <c r="H105" i="20"/>
  <c r="C23" i="21"/>
  <c r="I96" i="9"/>
  <c r="D12" i="21"/>
  <c r="O107" i="4"/>
  <c r="J7" i="21"/>
  <c r="F461" i="23"/>
  <c r="F373" i="23"/>
  <c r="E56" i="23"/>
  <c r="E106" i="23"/>
  <c r="D106" i="23"/>
  <c r="D118" i="23"/>
  <c r="E73" i="23"/>
  <c r="J111" i="1"/>
  <c r="E4" i="21"/>
  <c r="F111" i="1"/>
  <c r="D34" i="21"/>
  <c r="E52" i="23"/>
  <c r="E49" i="23"/>
  <c r="E50" i="23"/>
  <c r="E103" i="17"/>
  <c r="K95" i="10"/>
  <c r="F13" i="21"/>
  <c r="L95" i="10"/>
  <c r="G13" i="21"/>
  <c r="J95" i="10"/>
  <c r="E13" i="21"/>
  <c r="H95" i="10"/>
  <c r="C13" i="21"/>
  <c r="O95" i="10"/>
  <c r="J13" i="21"/>
  <c r="O96" i="11"/>
  <c r="J14" i="21"/>
  <c r="K96" i="11"/>
  <c r="F14" i="21"/>
  <c r="I96" i="11"/>
  <c r="D14" i="21"/>
  <c r="D100" i="23"/>
  <c r="E100" i="23"/>
  <c r="F405" i="23"/>
  <c r="F1266" i="23"/>
  <c r="H96" i="11"/>
  <c r="C14" i="21"/>
  <c r="F453" i="23"/>
  <c r="D94" i="23"/>
  <c r="F403" i="23"/>
  <c r="E95" i="10"/>
  <c r="D101" i="23"/>
  <c r="F103" i="17"/>
  <c r="D143" i="23"/>
  <c r="E128" i="23"/>
  <c r="D128" i="23"/>
  <c r="E113" i="23"/>
  <c r="D98" i="23"/>
  <c r="D83" i="23"/>
  <c r="D68" i="23"/>
  <c r="E68" i="23"/>
  <c r="E53" i="23"/>
  <c r="F366" i="23"/>
  <c r="F1308" i="23"/>
  <c r="F364" i="23"/>
  <c r="F1306" i="23"/>
  <c r="I110" i="13"/>
  <c r="D16" i="21"/>
  <c r="F409" i="23"/>
  <c r="N96" i="9"/>
  <c r="I12" i="21"/>
  <c r="F435" i="23"/>
  <c r="M96" i="9"/>
  <c r="H12" i="21"/>
  <c r="M96" i="8"/>
  <c r="H11" i="21"/>
  <c r="F410" i="23"/>
  <c r="I1369" i="23"/>
  <c r="Q73" i="24"/>
  <c r="U73" i="24"/>
  <c r="N95" i="10"/>
  <c r="I13" i="21"/>
  <c r="F95" i="10"/>
  <c r="P95" i="10"/>
  <c r="K13" i="21"/>
  <c r="M95" i="10"/>
  <c r="H13" i="21"/>
  <c r="E94" i="23"/>
  <c r="H1369" i="23"/>
  <c r="P73" i="24"/>
  <c r="T73" i="24"/>
  <c r="F1285" i="23"/>
  <c r="F401" i="23"/>
  <c r="F438" i="23"/>
  <c r="F933" i="23"/>
  <c r="F386" i="23"/>
  <c r="F334" i="23"/>
  <c r="F944" i="23"/>
  <c r="F946" i="23"/>
  <c r="F945" i="23"/>
  <c r="F947" i="23"/>
  <c r="F407" i="23"/>
  <c r="F408" i="23"/>
  <c r="F951" i="23"/>
  <c r="F956" i="23"/>
  <c r="F960" i="23"/>
  <c r="F370" i="23"/>
  <c r="F428" i="23"/>
  <c r="F908" i="23"/>
  <c r="F906" i="23"/>
  <c r="F929" i="23"/>
  <c r="F1287" i="23"/>
  <c r="F939" i="23"/>
  <c r="F344" i="23"/>
  <c r="F415" i="23"/>
  <c r="F952" i="23"/>
  <c r="F356" i="23"/>
  <c r="F959" i="23"/>
  <c r="F358" i="23"/>
  <c r="I73" i="24"/>
  <c r="F357" i="23"/>
  <c r="F456" i="23"/>
  <c r="F918" i="23"/>
  <c r="E98" i="6"/>
  <c r="O98" i="6"/>
  <c r="J9" i="21"/>
  <c r="P98" i="6"/>
  <c r="K9" i="21"/>
  <c r="H98" i="6"/>
  <c r="C9" i="21"/>
  <c r="F385" i="23"/>
  <c r="F324" i="23"/>
  <c r="F327" i="23"/>
  <c r="F1284" i="23"/>
  <c r="F1298" i="23"/>
  <c r="I790" i="23"/>
  <c r="Q65" i="24"/>
  <c r="U65" i="24"/>
  <c r="F387" i="23"/>
  <c r="F926" i="23"/>
  <c r="F452" i="23"/>
  <c r="F326" i="23"/>
  <c r="F376" i="23"/>
  <c r="F323" i="23"/>
  <c r="J1858" i="23"/>
  <c r="R41" i="24"/>
  <c r="V41" i="24"/>
  <c r="F465" i="23"/>
  <c r="K1369" i="23"/>
  <c r="S73" i="24"/>
  <c r="W73" i="24"/>
  <c r="N96" i="11"/>
  <c r="I14" i="21"/>
  <c r="I1331" i="23"/>
  <c r="Q79" i="24"/>
  <c r="U79" i="24"/>
  <c r="F1279" i="23"/>
  <c r="I1544" i="23"/>
  <c r="F940" i="23"/>
  <c r="F437" i="23"/>
  <c r="F948" i="23"/>
  <c r="F950" i="23"/>
  <c r="F949" i="23"/>
  <c r="F345" i="23"/>
  <c r="F457" i="23"/>
  <c r="F963" i="23"/>
  <c r="F909" i="23"/>
  <c r="F374" i="23"/>
  <c r="J1371" i="23"/>
  <c r="R72" i="24"/>
  <c r="F922" i="23"/>
  <c r="F393" i="23"/>
  <c r="F936" i="23"/>
  <c r="F934" i="23"/>
  <c r="F937" i="23"/>
  <c r="F1286" i="23"/>
  <c r="F436" i="23"/>
  <c r="F353" i="23"/>
  <c r="H1570" i="23"/>
  <c r="P16" i="24"/>
  <c r="F958" i="23"/>
  <c r="F1302" i="23"/>
  <c r="F962" i="23"/>
  <c r="F427" i="23"/>
  <c r="F365" i="23"/>
  <c r="F961" i="23"/>
  <c r="F355" i="23"/>
  <c r="I184" i="23"/>
  <c r="Q37" i="24"/>
  <c r="U37" i="24"/>
  <c r="K174" i="23"/>
  <c r="S26" i="24"/>
  <c r="F1292" i="23"/>
  <c r="I59" i="24"/>
  <c r="F1299" i="23"/>
  <c r="F362" i="23"/>
  <c r="F1303" i="23"/>
  <c r="F455" i="23"/>
  <c r="F440" i="23"/>
  <c r="F343" i="23"/>
  <c r="F423" i="23"/>
  <c r="F1283" i="23"/>
  <c r="F359" i="23"/>
  <c r="F321" i="23"/>
  <c r="F388" i="23"/>
  <c r="F1300" i="23"/>
  <c r="F383" i="23"/>
  <c r="F329" i="23"/>
  <c r="F400" i="23"/>
  <c r="F361" i="23"/>
  <c r="F368" i="23"/>
  <c r="N96" i="8"/>
  <c r="I11" i="21"/>
  <c r="E96" i="8"/>
  <c r="D113" i="23"/>
  <c r="H771" i="23"/>
  <c r="P62" i="24"/>
  <c r="T62" i="24"/>
  <c r="H1400" i="23"/>
  <c r="P32" i="24"/>
  <c r="T32" i="24"/>
  <c r="G55" i="21"/>
  <c r="B37" i="21"/>
  <c r="E102" i="18"/>
  <c r="H107" i="4"/>
  <c r="C7" i="21"/>
  <c r="P107" i="4"/>
  <c r="K7" i="21"/>
  <c r="E107" i="4"/>
  <c r="F391" i="23"/>
  <c r="M58" i="6"/>
  <c r="M98" i="6"/>
  <c r="H9" i="21"/>
  <c r="H1861" i="23"/>
  <c r="P23" i="24"/>
  <c r="T23" i="24"/>
  <c r="O102" i="18"/>
  <c r="J21" i="21"/>
  <c r="N102" i="18"/>
  <c r="I21" i="21"/>
  <c r="F155" i="23"/>
  <c r="M110" i="13"/>
  <c r="H16" i="21"/>
  <c r="K110" i="13"/>
  <c r="F16" i="21"/>
  <c r="J189" i="23"/>
  <c r="R81" i="24"/>
  <c r="V81" i="24"/>
  <c r="F378" i="23"/>
  <c r="K1773" i="23"/>
  <c r="S52" i="24"/>
  <c r="W52" i="24"/>
  <c r="F910" i="23"/>
  <c r="H526" i="23"/>
  <c r="F371" i="23"/>
  <c r="J1205" i="23"/>
  <c r="F913" i="23"/>
  <c r="J172" i="23"/>
  <c r="R57" i="24"/>
  <c r="V57" i="24"/>
  <c r="H172" i="23"/>
  <c r="P57" i="24"/>
  <c r="T57" i="24"/>
  <c r="K457" i="23"/>
  <c r="S15" i="24"/>
  <c r="F318" i="23"/>
  <c r="F317" i="23"/>
  <c r="F381" i="23"/>
  <c r="I18" i="24"/>
  <c r="H758" i="23"/>
  <c r="P58" i="24"/>
  <c r="T58" i="24"/>
  <c r="J223" i="23"/>
  <c r="R43" i="24"/>
  <c r="V43" i="24"/>
  <c r="F389" i="23"/>
  <c r="K771" i="23"/>
  <c r="S62" i="24"/>
  <c r="W62" i="24"/>
  <c r="F394" i="23"/>
  <c r="I19" i="24"/>
  <c r="F328" i="23"/>
  <c r="F331" i="23"/>
  <c r="F935" i="23"/>
  <c r="F330" i="23"/>
  <c r="F434" i="23"/>
  <c r="H1544" i="23"/>
  <c r="J450" i="23"/>
  <c r="R78" i="24"/>
  <c r="V78" i="24"/>
  <c r="K743" i="23"/>
  <c r="S76" i="24"/>
  <c r="W76" i="24"/>
  <c r="I1555" i="23"/>
  <c r="F379" i="23"/>
  <c r="F463" i="23"/>
  <c r="J1686" i="23"/>
  <c r="R34" i="24"/>
  <c r="V34" i="24"/>
  <c r="F380" i="23"/>
  <c r="F912" i="23"/>
  <c r="F431" i="23"/>
  <c r="I174" i="23"/>
  <c r="Q26" i="24"/>
  <c r="U26" i="24"/>
  <c r="H1744" i="23"/>
  <c r="P18" i="24"/>
  <c r="F390" i="23"/>
  <c r="F462" i="23"/>
  <c r="J1265" i="23"/>
  <c r="R67" i="24"/>
  <c r="V67" i="24"/>
  <c r="F914" i="23"/>
  <c r="J749" i="23"/>
  <c r="R60" i="24"/>
  <c r="F923" i="23"/>
  <c r="F325" i="23"/>
  <c r="F467" i="23"/>
  <c r="F1280" i="23"/>
  <c r="F932" i="23"/>
  <c r="F433" i="23"/>
  <c r="I1839" i="23"/>
  <c r="Q33" i="24"/>
  <c r="U33" i="24"/>
  <c r="F398" i="23"/>
  <c r="I1141" i="23"/>
  <c r="Q9" i="24"/>
  <c r="U9" i="24"/>
  <c r="F1288" i="23"/>
  <c r="F333" i="23"/>
  <c r="I1665" i="23"/>
  <c r="Q12" i="24"/>
  <c r="U12" i="24"/>
  <c r="F941" i="23"/>
  <c r="F336" i="23"/>
  <c r="J1400" i="23"/>
  <c r="R32" i="24"/>
  <c r="V32" i="24"/>
  <c r="F335" i="23"/>
  <c r="F338" i="23"/>
  <c r="F404" i="23"/>
  <c r="F943" i="23"/>
  <c r="F406" i="23"/>
  <c r="F471" i="23"/>
  <c r="I189" i="23"/>
  <c r="Q81" i="24"/>
  <c r="U81" i="24"/>
  <c r="J1852" i="23"/>
  <c r="R40" i="24"/>
  <c r="V40" i="24"/>
  <c r="F954" i="23"/>
  <c r="F953" i="23"/>
  <c r="F439" i="23"/>
  <c r="F454" i="23"/>
  <c r="F1269" i="23"/>
  <c r="F957" i="23"/>
  <c r="F419" i="23"/>
  <c r="F418" i="23"/>
  <c r="F354" i="23"/>
  <c r="F422" i="23"/>
  <c r="F420" i="23"/>
  <c r="F1304" i="23"/>
  <c r="F426" i="23"/>
  <c r="F1305" i="23"/>
  <c r="F1307" i="23"/>
  <c r="F369" i="23"/>
  <c r="F429" i="23"/>
  <c r="F919" i="23"/>
  <c r="F1267" i="23"/>
  <c r="K1686" i="23"/>
  <c r="S34" i="24"/>
  <c r="W34" i="24"/>
  <c r="F320" i="23"/>
  <c r="F384" i="23"/>
  <c r="F927" i="23"/>
  <c r="I45" i="24"/>
  <c r="F1273" i="23"/>
  <c r="F904" i="23"/>
  <c r="K229" i="23"/>
  <c r="S27" i="24"/>
  <c r="W27" i="24"/>
  <c r="H815" i="23"/>
  <c r="P38" i="24"/>
  <c r="T38" i="24"/>
  <c r="H1678" i="23"/>
  <c r="P11" i="24"/>
  <c r="T11" i="24"/>
  <c r="H799" i="23"/>
  <c r="P13" i="24"/>
  <c r="T13" i="24"/>
  <c r="J1750" i="23"/>
  <c r="R54" i="24"/>
  <c r="V54" i="24"/>
  <c r="F1276" i="23"/>
  <c r="F1278" i="23"/>
  <c r="K1861" i="23"/>
  <c r="S23" i="24"/>
  <c r="W23" i="24"/>
  <c r="K1544" i="23"/>
  <c r="H1555" i="23"/>
  <c r="I764" i="23"/>
  <c r="Q61" i="24"/>
  <c r="U61" i="24"/>
  <c r="J790" i="23"/>
  <c r="R65" i="24"/>
  <c r="V65" i="24"/>
  <c r="K431" i="23"/>
  <c r="S30" i="24"/>
  <c r="W30" i="24"/>
  <c r="K1555" i="23"/>
  <c r="H1402" i="23"/>
  <c r="P74" i="24"/>
  <c r="T74" i="24"/>
  <c r="F432" i="23"/>
  <c r="K1837" i="23"/>
  <c r="S46" i="24"/>
  <c r="W46" i="24"/>
  <c r="J1402" i="23"/>
  <c r="R74" i="24"/>
  <c r="V74" i="24"/>
  <c r="F360" i="23"/>
  <c r="K685" i="23"/>
  <c r="S7" i="24"/>
  <c r="J1397" i="23"/>
  <c r="R75" i="24"/>
  <c r="V75" i="24"/>
  <c r="H1397" i="23"/>
  <c r="P75" i="24"/>
  <c r="T75" i="24"/>
  <c r="F1296" i="23"/>
  <c r="H1852" i="23"/>
  <c r="P40" i="24"/>
  <c r="T40" i="24"/>
  <c r="F1294" i="23"/>
  <c r="F411" i="23"/>
  <c r="I771" i="23"/>
  <c r="Q62" i="24"/>
  <c r="U62" i="24"/>
  <c r="J1145" i="23"/>
  <c r="K1665" i="23"/>
  <c r="S12" i="24"/>
  <c r="W12" i="24"/>
  <c r="I777" i="23"/>
  <c r="Q64" i="24"/>
  <c r="U64" i="24"/>
  <c r="F907" i="23"/>
  <c r="I1661" i="23"/>
  <c r="Q45" i="24"/>
  <c r="U45" i="24"/>
  <c r="I1377" i="23"/>
  <c r="Q39" i="24"/>
  <c r="U39" i="24"/>
  <c r="K1397" i="23"/>
  <c r="S75" i="24"/>
  <c r="W75" i="24"/>
  <c r="I1397" i="23"/>
  <c r="Q75" i="24"/>
  <c r="I229" i="23"/>
  <c r="Q27" i="24"/>
  <c r="I1598" i="23"/>
  <c r="Q51" i="24"/>
  <c r="U51" i="24"/>
  <c r="K1331" i="23"/>
  <c r="S79" i="24"/>
  <c r="W79" i="24"/>
  <c r="H777" i="23"/>
  <c r="P64" i="24"/>
  <c r="T64" i="24"/>
  <c r="I459" i="23"/>
  <c r="D112" i="23"/>
  <c r="E110" i="13"/>
  <c r="F1297" i="23"/>
  <c r="F1295" i="23"/>
  <c r="J1446" i="23"/>
  <c r="R80" i="24"/>
  <c r="V80" i="24"/>
  <c r="E112" i="23"/>
  <c r="F110" i="13"/>
  <c r="J110" i="13"/>
  <c r="E16" i="21"/>
  <c r="H110" i="13"/>
  <c r="C16" i="21"/>
  <c r="G110" i="13"/>
  <c r="B16" i="21"/>
  <c r="F347" i="23"/>
  <c r="J457" i="23"/>
  <c r="R15" i="24"/>
  <c r="R14" i="24"/>
  <c r="V14" i="24"/>
  <c r="H457" i="23"/>
  <c r="P15" i="24"/>
  <c r="P14" i="24"/>
  <c r="T14" i="24"/>
  <c r="L52" i="21"/>
  <c r="G34" i="21"/>
  <c r="E103" i="23"/>
  <c r="E114" i="12"/>
  <c r="F96" i="8"/>
  <c r="H148" i="23"/>
  <c r="P21" i="24"/>
  <c r="T21" i="24"/>
  <c r="M78" i="15"/>
  <c r="H18" i="21"/>
  <c r="F160" i="23"/>
  <c r="J148" i="23"/>
  <c r="R21" i="24"/>
  <c r="V21" i="24"/>
  <c r="I148" i="23"/>
  <c r="Q21" i="24"/>
  <c r="F156" i="23"/>
  <c r="J156" i="23"/>
  <c r="R22" i="24"/>
  <c r="V22" i="24"/>
  <c r="H156" i="23"/>
  <c r="P22" i="24"/>
  <c r="T22" i="24"/>
  <c r="K156" i="23"/>
  <c r="I156" i="23"/>
  <c r="J6" i="24"/>
  <c r="H1773" i="23"/>
  <c r="P52" i="24"/>
  <c r="T52" i="24"/>
  <c r="K1678" i="23"/>
  <c r="S11" i="24"/>
  <c r="W11" i="24"/>
  <c r="I1678" i="23"/>
  <c r="Q11" i="24"/>
  <c r="U11" i="24"/>
  <c r="F260" i="23"/>
  <c r="F259" i="23"/>
  <c r="F258" i="23"/>
  <c r="F163" i="23"/>
  <c r="F264" i="23"/>
  <c r="F271" i="23"/>
  <c r="F272" i="23"/>
  <c r="F150" i="23"/>
  <c r="F280" i="23"/>
  <c r="F279" i="23"/>
  <c r="F291" i="23"/>
  <c r="F170" i="23"/>
  <c r="F294" i="23"/>
  <c r="F293" i="23"/>
  <c r="K148" i="23"/>
  <c r="S21" i="24"/>
  <c r="F1265" i="23"/>
  <c r="F322" i="23"/>
  <c r="H450" i="23"/>
  <c r="P78" i="24"/>
  <c r="T78" i="24"/>
  <c r="F466" i="23"/>
  <c r="I431" i="23"/>
  <c r="Q30" i="24"/>
  <c r="U30" i="24"/>
  <c r="F924" i="23"/>
  <c r="K815" i="23"/>
  <c r="S38" i="24"/>
  <c r="W38" i="24"/>
  <c r="I815" i="23"/>
  <c r="Q38" i="24"/>
  <c r="U38" i="24"/>
  <c r="F1282" i="23"/>
  <c r="F1281" i="23"/>
  <c r="F392" i="23"/>
  <c r="F468" i="23"/>
  <c r="J777" i="23"/>
  <c r="R64" i="24"/>
  <c r="V64" i="24"/>
  <c r="F930" i="23"/>
  <c r="F938" i="23"/>
  <c r="F1290" i="23"/>
  <c r="H223" i="23"/>
  <c r="P43" i="24"/>
  <c r="T43" i="24"/>
  <c r="F1289" i="23"/>
  <c r="F402" i="23"/>
  <c r="F470" i="23"/>
  <c r="F337" i="23"/>
  <c r="F342" i="23"/>
  <c r="F341" i="23"/>
  <c r="F340" i="23"/>
  <c r="F275" i="23"/>
  <c r="F351" i="23"/>
  <c r="F350" i="23"/>
  <c r="F414" i="23"/>
  <c r="F349" i="23"/>
  <c r="F413" i="23"/>
  <c r="F425" i="23"/>
  <c r="F441" i="23"/>
  <c r="F430" i="23"/>
  <c r="F367" i="23"/>
  <c r="F375" i="23"/>
  <c r="J1369" i="23"/>
  <c r="R73" i="24"/>
  <c r="V73" i="24"/>
  <c r="J799" i="23"/>
  <c r="R13" i="24"/>
  <c r="V13" i="24"/>
  <c r="F1274" i="23"/>
  <c r="F464" i="23"/>
  <c r="F458" i="23"/>
  <c r="F450" i="23"/>
  <c r="F1277" i="23"/>
  <c r="F1275" i="23"/>
  <c r="F382" i="23"/>
  <c r="K1839" i="23"/>
  <c r="S33" i="24"/>
  <c r="W33" i="24"/>
  <c r="I1837" i="23"/>
  <c r="Q46" i="24"/>
  <c r="U46" i="24"/>
  <c r="F399" i="23"/>
  <c r="F339" i="23"/>
  <c r="H790" i="23"/>
  <c r="P65" i="24"/>
  <c r="T65" i="24"/>
  <c r="F1293" i="23"/>
  <c r="F1268" i="23"/>
  <c r="F412" i="23"/>
  <c r="F459" i="23"/>
  <c r="F348" i="23"/>
  <c r="F346" i="23"/>
  <c r="J1678" i="23"/>
  <c r="R11" i="24"/>
  <c r="V11" i="24"/>
  <c r="F352" i="23"/>
  <c r="F416" i="23"/>
  <c r="K1570" i="23"/>
  <c r="S16" i="24"/>
  <c r="J184" i="23"/>
  <c r="R37" i="24"/>
  <c r="V37" i="24"/>
  <c r="F1301" i="23"/>
  <c r="F1270" i="23"/>
  <c r="F421" i="23"/>
  <c r="F363" i="23"/>
  <c r="F424" i="23"/>
  <c r="F1271" i="23"/>
  <c r="K793" i="23"/>
  <c r="S44" i="24"/>
  <c r="K1573" i="23"/>
  <c r="S10" i="24"/>
  <c r="W10" i="24"/>
  <c r="I1573" i="23"/>
  <c r="Q10" i="24"/>
  <c r="U10" i="24"/>
  <c r="H189" i="23"/>
  <c r="P81" i="24"/>
  <c r="T81" i="24"/>
  <c r="J1665" i="23"/>
  <c r="R12" i="24"/>
  <c r="V12" i="24"/>
  <c r="J1358" i="23"/>
  <c r="R31" i="24"/>
  <c r="V31" i="24"/>
  <c r="H1358" i="23"/>
  <c r="P31" i="24"/>
  <c r="T31" i="24"/>
  <c r="J3" i="23"/>
  <c r="K1" i="24"/>
  <c r="F911" i="23"/>
  <c r="I371" i="23"/>
  <c r="Q29" i="24"/>
  <c r="U29" i="24"/>
  <c r="K251" i="23"/>
  <c r="S24" i="24"/>
  <c r="W24" i="24"/>
  <c r="J371" i="23"/>
  <c r="R29" i="24"/>
  <c r="V29" i="24"/>
  <c r="J459" i="23"/>
  <c r="H459" i="23"/>
  <c r="J964" i="23"/>
  <c r="R68" i="24"/>
  <c r="V68" i="24"/>
  <c r="J685" i="23"/>
  <c r="R7" i="24"/>
  <c r="I1686" i="23"/>
  <c r="Q34" i="24"/>
  <c r="U34" i="24"/>
  <c r="J1377" i="23"/>
  <c r="R39" i="24"/>
  <c r="V39" i="24"/>
  <c r="K3" i="24"/>
  <c r="R71" i="24"/>
  <c r="R70" i="24"/>
  <c r="V70" i="24"/>
  <c r="V71" i="24"/>
  <c r="P71" i="24"/>
  <c r="I3" i="24"/>
  <c r="R36" i="24"/>
  <c r="V36" i="24"/>
  <c r="S71" i="24"/>
  <c r="L3" i="24"/>
  <c r="F314" i="23"/>
  <c r="F313" i="23"/>
  <c r="F920" i="23"/>
  <c r="F319" i="23"/>
  <c r="F469" i="23"/>
  <c r="F305" i="23"/>
  <c r="K964" i="23"/>
  <c r="S68" i="24"/>
  <c r="W68" i="24"/>
  <c r="H1265" i="23"/>
  <c r="P67" i="24"/>
  <c r="T67" i="24"/>
  <c r="I450" i="23"/>
  <c r="Q78" i="24"/>
  <c r="U78" i="24"/>
  <c r="I457" i="23"/>
  <c r="Q15" i="24"/>
  <c r="K1744" i="23"/>
  <c r="S18" i="24"/>
  <c r="S14" i="24"/>
  <c r="W14" i="24"/>
  <c r="I1744" i="23"/>
  <c r="Q18" i="24"/>
  <c r="J4" i="24"/>
  <c r="H1665" i="23"/>
  <c r="P12" i="24"/>
  <c r="T12" i="24"/>
  <c r="K1371" i="23"/>
  <c r="S72" i="24"/>
  <c r="I1371" i="23"/>
  <c r="Q72" i="24"/>
  <c r="U72" i="24"/>
  <c r="H184" i="23"/>
  <c r="P37" i="24"/>
  <c r="I172" i="23"/>
  <c r="Q57" i="24"/>
  <c r="U57" i="24"/>
  <c r="J752" i="23"/>
  <c r="R59" i="24"/>
  <c r="V59" i="24"/>
  <c r="H752" i="23"/>
  <c r="K42" i="24"/>
  <c r="F256" i="23"/>
  <c r="K1852" i="23"/>
  <c r="S40" i="24"/>
  <c r="W40" i="24"/>
  <c r="I1852" i="23"/>
  <c r="Q40" i="24"/>
  <c r="U40" i="24"/>
  <c r="J764" i="23"/>
  <c r="R61" i="24"/>
  <c r="V61" i="24"/>
  <c r="J758" i="23"/>
  <c r="R58" i="24"/>
  <c r="V58" i="24"/>
  <c r="F451" i="23"/>
  <c r="F261" i="23"/>
  <c r="F162" i="23"/>
  <c r="J897" i="23"/>
  <c r="R66" i="24"/>
  <c r="V66" i="24"/>
  <c r="F925" i="23"/>
  <c r="H1858" i="23"/>
  <c r="P41" i="24"/>
  <c r="T41" i="24"/>
  <c r="H1371" i="23"/>
  <c r="P72" i="24"/>
  <c r="F928" i="23"/>
  <c r="F263" i="23"/>
  <c r="F262" i="23"/>
  <c r="F265" i="23"/>
  <c r="F164" i="23"/>
  <c r="F267" i="23"/>
  <c r="F332" i="23"/>
  <c r="F269" i="23"/>
  <c r="F268" i="23"/>
  <c r="F149" i="23"/>
  <c r="F165" i="23"/>
  <c r="F270" i="23"/>
  <c r="F273" i="23"/>
  <c r="F151" i="23"/>
  <c r="F152" i="23"/>
  <c r="F166" i="23"/>
  <c r="F285" i="23"/>
  <c r="F153" i="23"/>
  <c r="F286" i="23"/>
  <c r="F290" i="23"/>
  <c r="F169" i="23"/>
  <c r="F292" i="23"/>
  <c r="F295" i="23"/>
  <c r="F304" i="23"/>
  <c r="AE66" i="24"/>
  <c r="K1614" i="23"/>
  <c r="S82" i="24"/>
  <c r="W82" i="24"/>
  <c r="I1614" i="23"/>
  <c r="Q82" i="24"/>
  <c r="U82" i="24"/>
  <c r="H685" i="23"/>
  <c r="P7" i="24"/>
  <c r="T7" i="24"/>
  <c r="K1377" i="23"/>
  <c r="S39" i="24"/>
  <c r="W39" i="24"/>
  <c r="H1750" i="23"/>
  <c r="P54" i="24"/>
  <c r="T54" i="24"/>
  <c r="I1773" i="23"/>
  <c r="Q52" i="24"/>
  <c r="U52" i="24"/>
  <c r="F395" i="23"/>
  <c r="H1377" i="23"/>
  <c r="P39" i="24"/>
  <c r="T39" i="24"/>
  <c r="J1861" i="23"/>
  <c r="R23" i="24"/>
  <c r="V23" i="24"/>
  <c r="K1265" i="23"/>
  <c r="S67" i="24"/>
  <c r="W67" i="24"/>
  <c r="I793" i="23"/>
  <c r="Q44" i="24"/>
  <c r="F955" i="23"/>
  <c r="F417" i="23"/>
  <c r="Q22" i="24"/>
  <c r="J823" i="23"/>
  <c r="H823" i="23"/>
  <c r="K1145" i="23"/>
  <c r="I1145" i="23"/>
  <c r="I526" i="23"/>
  <c r="J229" i="23"/>
  <c r="R27" i="24"/>
  <c r="V27" i="24"/>
  <c r="H229" i="23"/>
  <c r="P27" i="24"/>
  <c r="T27" i="24"/>
  <c r="K459" i="23"/>
  <c r="K5" i="23"/>
  <c r="I5" i="23"/>
  <c r="K1069" i="23"/>
  <c r="S8" i="24"/>
  <c r="W8" i="24"/>
  <c r="K1815" i="23"/>
  <c r="S77" i="24"/>
  <c r="W77" i="24"/>
  <c r="J1614" i="23"/>
  <c r="R82" i="24"/>
  <c r="V82" i="24"/>
  <c r="H1614" i="23"/>
  <c r="P82" i="24"/>
  <c r="T82" i="24"/>
  <c r="I685" i="23"/>
  <c r="Q7" i="24"/>
  <c r="U7" i="24"/>
  <c r="K1750" i="23"/>
  <c r="S54" i="24"/>
  <c r="W54" i="24"/>
  <c r="I1750" i="23"/>
  <c r="Q54" i="24"/>
  <c r="J793" i="23"/>
  <c r="R44" i="24"/>
  <c r="V44" i="24"/>
  <c r="H793" i="23"/>
  <c r="P44" i="24"/>
  <c r="P42" i="24"/>
  <c r="I1861" i="23"/>
  <c r="Q23" i="24"/>
  <c r="U23" i="24"/>
  <c r="H296" i="23"/>
  <c r="P28" i="24"/>
  <c r="K823" i="23"/>
  <c r="I823" i="23"/>
  <c r="F916" i="23"/>
  <c r="J251" i="23"/>
  <c r="R24" i="24"/>
  <c r="V24" i="24"/>
  <c r="H251" i="23"/>
  <c r="P24" i="24"/>
  <c r="T24" i="24"/>
  <c r="K526" i="23"/>
  <c r="J481" i="23"/>
  <c r="J1773" i="23"/>
  <c r="R52" i="24"/>
  <c r="V52" i="24"/>
  <c r="K904" i="23"/>
  <c r="S69" i="24"/>
  <c r="W69" i="24"/>
  <c r="F915" i="23"/>
  <c r="H1573" i="23"/>
  <c r="P10" i="24"/>
  <c r="T10" i="24"/>
  <c r="K296" i="23"/>
  <c r="S28" i="24"/>
  <c r="W28" i="24"/>
  <c r="K1358" i="23"/>
  <c r="S31" i="24"/>
  <c r="W31" i="24"/>
  <c r="I251" i="23"/>
  <c r="Q24" i="24"/>
  <c r="U24" i="24"/>
  <c r="J526" i="23"/>
  <c r="K481" i="23"/>
  <c r="I481" i="23"/>
  <c r="K616" i="23"/>
  <c r="I616" i="23"/>
  <c r="H904" i="23"/>
  <c r="P69" i="24"/>
  <c r="T69" i="24"/>
  <c r="K1205" i="23"/>
  <c r="K1598" i="23"/>
  <c r="S51" i="24"/>
  <c r="W51" i="24"/>
  <c r="J5" i="23"/>
  <c r="H5" i="23"/>
  <c r="J1815" i="23"/>
  <c r="R77" i="24"/>
  <c r="V77" i="24"/>
  <c r="H1815" i="23"/>
  <c r="P77" i="24"/>
  <c r="T77" i="24"/>
  <c r="I1069" i="23"/>
  <c r="Q8" i="24"/>
  <c r="U8" i="24"/>
  <c r="I1446" i="23"/>
  <c r="Q80" i="24"/>
  <c r="U80" i="24"/>
  <c r="J1069" i="23"/>
  <c r="R8" i="24"/>
  <c r="V8" i="24"/>
  <c r="W71" i="24"/>
  <c r="T71" i="24"/>
  <c r="S55" i="24"/>
  <c r="W55" i="24"/>
  <c r="L2" i="24"/>
  <c r="Q55" i="24"/>
  <c r="U55" i="24"/>
  <c r="J2" i="24"/>
  <c r="J3" i="24"/>
  <c r="J743" i="23"/>
  <c r="R76" i="24"/>
  <c r="V76" i="24"/>
  <c r="H743" i="23"/>
  <c r="P76" i="24"/>
  <c r="T76" i="24"/>
  <c r="K371" i="23"/>
  <c r="S29" i="24"/>
  <c r="W29" i="24"/>
  <c r="H1205" i="23"/>
  <c r="K768" i="23"/>
  <c r="S63" i="24"/>
  <c r="W63" i="24"/>
  <c r="I768" i="23"/>
  <c r="Q63" i="24"/>
  <c r="U63" i="24"/>
  <c r="F282" i="23"/>
  <c r="F281" i="23"/>
  <c r="H51" i="21"/>
  <c r="C33" i="21"/>
  <c r="F115" i="7"/>
  <c r="H53" i="21"/>
  <c r="C35" i="21"/>
  <c r="F266" i="23"/>
  <c r="F306" i="23"/>
  <c r="F397" i="23"/>
  <c r="F396" i="23"/>
  <c r="I20" i="24"/>
  <c r="F296" i="23"/>
  <c r="H1686" i="23"/>
  <c r="P34" i="24"/>
  <c r="T34" i="24"/>
  <c r="M100" i="3"/>
  <c r="H6" i="21"/>
  <c r="G51" i="21"/>
  <c r="I51" i="21"/>
  <c r="K51" i="21"/>
  <c r="F33" i="21"/>
  <c r="K6" i="24"/>
  <c r="N100" i="3"/>
  <c r="I6" i="21"/>
  <c r="F917" i="23"/>
  <c r="F315" i="23"/>
  <c r="J904" i="23"/>
  <c r="R69" i="24"/>
  <c r="V69" i="24"/>
  <c r="H371" i="23"/>
  <c r="P29" i="24"/>
  <c r="T29" i="24"/>
  <c r="I1205" i="23"/>
  <c r="H1145" i="23"/>
  <c r="K1446" i="23"/>
  <c r="S80" i="24"/>
  <c r="W80" i="24"/>
  <c r="H1069" i="23"/>
  <c r="P8" i="24"/>
  <c r="T8" i="24"/>
  <c r="H964" i="23"/>
  <c r="P68" i="24"/>
  <c r="T68" i="24"/>
  <c r="J51" i="21"/>
  <c r="F100" i="3"/>
  <c r="E100" i="3"/>
  <c r="H55" i="21"/>
  <c r="C37" i="21"/>
  <c r="G53" i="21"/>
  <c r="B35" i="21"/>
  <c r="K749" i="23"/>
  <c r="S60" i="24"/>
  <c r="W60" i="24"/>
  <c r="I749" i="23"/>
  <c r="Q60" i="24"/>
  <c r="U60" i="24"/>
  <c r="H481" i="23"/>
  <c r="I1265" i="23"/>
  <c r="Q67" i="24"/>
  <c r="U67" i="24"/>
  <c r="F257" i="23"/>
  <c r="H1446" i="23"/>
  <c r="P80" i="24"/>
  <c r="T80" i="24"/>
  <c r="I964" i="23"/>
  <c r="Q68" i="24"/>
  <c r="U68" i="24"/>
  <c r="F316" i="23"/>
  <c r="J296" i="23"/>
  <c r="R28" i="24"/>
  <c r="V28" i="24"/>
  <c r="R55" i="24"/>
  <c r="V55" i="24"/>
  <c r="K2" i="24"/>
  <c r="P55" i="24"/>
  <c r="T55" i="24"/>
  <c r="I2" i="24"/>
  <c r="U54" i="24"/>
  <c r="K4" i="24"/>
  <c r="L42" i="24"/>
  <c r="Q59" i="24"/>
  <c r="U59" i="24"/>
  <c r="S22" i="24"/>
  <c r="W22" i="24"/>
  <c r="L6" i="24"/>
  <c r="F161" i="23"/>
  <c r="L4" i="24"/>
  <c r="I296" i="23"/>
  <c r="Q28" i="24"/>
  <c r="U28" i="24"/>
  <c r="I904" i="23"/>
  <c r="Q69" i="24"/>
  <c r="U69" i="24"/>
  <c r="P59" i="24"/>
  <c r="T59" i="24"/>
  <c r="H749" i="23"/>
  <c r="P60" i="24"/>
  <c r="T60" i="24"/>
  <c r="M111" i="1"/>
  <c r="H4" i="21"/>
  <c r="I1" i="24"/>
  <c r="P36" i="24"/>
  <c r="T36" i="24"/>
  <c r="J1" i="24"/>
  <c r="Q36" i="24"/>
  <c r="Q35" i="24"/>
  <c r="U35" i="24"/>
  <c r="R42" i="24"/>
  <c r="V42" i="24"/>
  <c r="W7" i="24"/>
  <c r="Q6" i="24"/>
  <c r="G111" i="1"/>
  <c r="B4" i="21"/>
  <c r="P111" i="1"/>
  <c r="K4" i="21"/>
  <c r="V7" i="24"/>
  <c r="U27" i="24"/>
  <c r="V60" i="24"/>
  <c r="F312" i="23"/>
  <c r="F310" i="23"/>
  <c r="F308" i="23"/>
  <c r="J616" i="23"/>
  <c r="H616" i="23"/>
  <c r="K571" i="23"/>
  <c r="I571" i="23"/>
  <c r="F307" i="23"/>
  <c r="F1272" i="23"/>
  <c r="F311" i="23"/>
  <c r="F253" i="23"/>
  <c r="F309" i="23"/>
  <c r="F252" i="23"/>
  <c r="F251" i="23"/>
  <c r="J571" i="23"/>
  <c r="H571" i="23"/>
  <c r="D33" i="21"/>
  <c r="T28" i="24"/>
  <c r="U44" i="24"/>
  <c r="W21" i="24"/>
  <c r="T44" i="24"/>
  <c r="T42" i="24"/>
  <c r="R35" i="24"/>
  <c r="V35" i="24"/>
  <c r="AE81" i="24"/>
  <c r="S36" i="24"/>
  <c r="S35" i="24"/>
  <c r="W35" i="24"/>
  <c r="AE35" i="24"/>
  <c r="L1" i="24"/>
  <c r="I53" i="21"/>
  <c r="K53" i="21"/>
  <c r="F35" i="21"/>
  <c r="I6" i="24"/>
  <c r="U22" i="24"/>
  <c r="I4" i="24"/>
  <c r="S56" i="24"/>
  <c r="W56" i="24"/>
  <c r="Q53" i="24"/>
  <c r="U53" i="24"/>
  <c r="J53" i="21"/>
  <c r="E35" i="21"/>
  <c r="R53" i="24"/>
  <c r="V53" i="24"/>
  <c r="AD53" i="24"/>
  <c r="B33" i="21"/>
  <c r="R19" i="24"/>
  <c r="V19" i="24"/>
  <c r="AD19" i="24"/>
  <c r="E33" i="21"/>
  <c r="L51" i="21"/>
  <c r="G33" i="21"/>
  <c r="Q25" i="24"/>
  <c r="U25" i="24"/>
  <c r="U36" i="24"/>
  <c r="D35" i="21"/>
  <c r="L53" i="21"/>
  <c r="G35" i="21"/>
  <c r="F101" i="19"/>
  <c r="AO35" i="24"/>
  <c r="AD70" i="24"/>
  <c r="AN70" i="24"/>
  <c r="AO80" i="24"/>
  <c r="AE80" i="24"/>
  <c r="AH76" i="24"/>
  <c r="AJ76" i="24"/>
  <c r="AL76" i="24"/>
  <c r="AB76" i="24"/>
  <c r="AF76" i="24"/>
  <c r="W36" i="24"/>
  <c r="P56" i="24"/>
  <c r="T56" i="24"/>
  <c r="Q56" i="24"/>
  <c r="U56" i="24"/>
  <c r="R25" i="24"/>
  <c r="V25" i="24"/>
  <c r="P53" i="24"/>
  <c r="T53" i="24"/>
  <c r="S53" i="24"/>
  <c r="W53" i="24"/>
  <c r="S19" i="24"/>
  <c r="W19" i="24"/>
  <c r="P19" i="24"/>
  <c r="T19" i="24"/>
  <c r="Q42" i="24"/>
  <c r="U42" i="24"/>
  <c r="P25" i="24"/>
  <c r="T25" i="24"/>
  <c r="R56" i="24"/>
  <c r="V56" i="24"/>
  <c r="R6" i="24"/>
  <c r="P6" i="24"/>
  <c r="S6" i="24"/>
  <c r="V72" i="24"/>
  <c r="AN19" i="24"/>
  <c r="AN53" i="24"/>
  <c r="AH80" i="24"/>
  <c r="AJ80" i="24"/>
  <c r="AB80" i="24"/>
  <c r="AF80" i="24"/>
  <c r="AL80" i="24"/>
  <c r="AB81" i="24"/>
  <c r="AF81" i="24"/>
  <c r="AH81" i="24"/>
  <c r="AJ81" i="24"/>
  <c r="AL81" i="24"/>
  <c r="AC76" i="24"/>
  <c r="AG76" i="24"/>
  <c r="AM76" i="24"/>
  <c r="AI76" i="24"/>
  <c r="AK76" i="24"/>
  <c r="AC67" i="24"/>
  <c r="AG67" i="24"/>
  <c r="AI67" i="24"/>
  <c r="AK67" i="24"/>
  <c r="AM67" i="24"/>
  <c r="AB12" i="24"/>
  <c r="AF12" i="24"/>
  <c r="AH12" i="24"/>
  <c r="AJ12" i="24"/>
  <c r="AL12" i="24"/>
  <c r="AI81" i="24"/>
  <c r="AK81" i="24"/>
  <c r="AC81" i="24"/>
  <c r="AG81" i="24"/>
  <c r="AM81" i="24"/>
  <c r="W6" i="24"/>
  <c r="AD24" i="24"/>
  <c r="AN24" i="24"/>
  <c r="AC82" i="24"/>
  <c r="AG82" i="24"/>
  <c r="AI82" i="24"/>
  <c r="AK82" i="24"/>
  <c r="AM82" i="24"/>
  <c r="AC78" i="24"/>
  <c r="AG78" i="24"/>
  <c r="AM78" i="24"/>
  <c r="AI78" i="24"/>
  <c r="AK78" i="24"/>
  <c r="AM11" i="24"/>
  <c r="AI11" i="24"/>
  <c r="AK11" i="24"/>
  <c r="AC11" i="24"/>
  <c r="AG11" i="24"/>
  <c r="AI77" i="24"/>
  <c r="AK77" i="24"/>
  <c r="AM77" i="24"/>
  <c r="AC77" i="24"/>
  <c r="AG77" i="24"/>
  <c r="AN52" i="24"/>
  <c r="AD52" i="24"/>
  <c r="AD66" i="24"/>
  <c r="AN66" i="24"/>
  <c r="AE68" i="24"/>
  <c r="AO68" i="24"/>
  <c r="AN13" i="24"/>
  <c r="AD13" i="24"/>
  <c r="AB52" i="24"/>
  <c r="AF52" i="24"/>
  <c r="AH52" i="24"/>
  <c r="AJ52" i="24"/>
  <c r="AL52" i="24"/>
  <c r="AE12" i="24"/>
  <c r="AO12" i="24"/>
  <c r="AC23" i="24"/>
  <c r="AG23" i="24"/>
  <c r="AM23" i="24"/>
  <c r="AI23" i="24"/>
  <c r="AK23" i="24"/>
  <c r="AD82" i="24"/>
  <c r="AN82" i="24"/>
  <c r="AO67" i="24"/>
  <c r="AE67" i="24"/>
  <c r="AE14" i="24"/>
  <c r="AO14" i="24"/>
  <c r="AE24" i="24"/>
  <c r="AO24" i="24"/>
  <c r="AE10" i="24"/>
  <c r="AO10" i="24"/>
  <c r="AH78" i="24"/>
  <c r="AJ78" i="24"/>
  <c r="AB78" i="24"/>
  <c r="AF78" i="24"/>
  <c r="AL78" i="24"/>
  <c r="AE79" i="24"/>
  <c r="AO79" i="24"/>
  <c r="AO23" i="24"/>
  <c r="AE23" i="24"/>
  <c r="AH11" i="24"/>
  <c r="AJ11" i="24"/>
  <c r="AB11" i="24"/>
  <c r="AF11" i="24"/>
  <c r="AL11" i="24"/>
  <c r="AC12" i="24"/>
  <c r="AG12" i="24"/>
  <c r="AI12" i="24"/>
  <c r="AK12" i="24"/>
  <c r="AM12" i="24"/>
  <c r="AI79" i="24"/>
  <c r="AK79" i="24"/>
  <c r="AC79" i="24"/>
  <c r="AG79" i="24"/>
  <c r="AM79" i="24"/>
  <c r="AN51" i="24"/>
  <c r="AD51" i="24"/>
  <c r="AN79" i="24"/>
  <c r="AD79" i="24"/>
  <c r="AO78" i="24"/>
  <c r="AE78" i="24"/>
  <c r="T6" i="24"/>
  <c r="V6" i="24"/>
  <c r="AE6" i="24"/>
  <c r="AO6" i="24"/>
  <c r="AM69" i="24"/>
  <c r="AC69" i="24"/>
  <c r="AG69" i="24"/>
  <c r="AI69" i="24"/>
  <c r="AK69" i="24"/>
  <c r="AC80" i="24"/>
  <c r="AG80" i="24"/>
  <c r="AI80" i="24"/>
  <c r="AK80" i="24"/>
  <c r="AM80" i="24"/>
  <c r="AH77" i="24"/>
  <c r="AJ77" i="24"/>
  <c r="AB77" i="24"/>
  <c r="AF77" i="24"/>
  <c r="AL77" i="24"/>
  <c r="AN77" i="24"/>
  <c r="AD77" i="24"/>
  <c r="AO51" i="24"/>
  <c r="AE51" i="24"/>
  <c r="AC24" i="24"/>
  <c r="AG24" i="24"/>
  <c r="AI24" i="24"/>
  <c r="AK24" i="24"/>
  <c r="AM24" i="24"/>
  <c r="AH10" i="24"/>
  <c r="AJ10" i="24"/>
  <c r="AB10" i="24"/>
  <c r="AF10" i="24"/>
  <c r="AL10" i="24"/>
  <c r="AB24" i="24"/>
  <c r="AF24" i="24"/>
  <c r="AH24" i="24"/>
  <c r="AJ24" i="24"/>
  <c r="AL24" i="24"/>
  <c r="AN14" i="24"/>
  <c r="AD14" i="24"/>
  <c r="AD23" i="24"/>
  <c r="AN23" i="24"/>
  <c r="AH67" i="24"/>
  <c r="AJ67" i="24"/>
  <c r="AB67" i="24"/>
  <c r="AF67" i="24"/>
  <c r="AL67" i="24"/>
  <c r="AN12" i="24"/>
  <c r="AD12" i="24"/>
  <c r="AD11" i="24"/>
  <c r="AN11" i="24"/>
  <c r="AH14" i="24"/>
  <c r="AJ14" i="24"/>
  <c r="AB14" i="24"/>
  <c r="AF14" i="24"/>
  <c r="AL14" i="24"/>
  <c r="AE11" i="24"/>
  <c r="AO11" i="24"/>
  <c r="AD80" i="24"/>
  <c r="AN80" i="24"/>
  <c r="AI51" i="24"/>
  <c r="AK51" i="24"/>
  <c r="AC51" i="24"/>
  <c r="AG51" i="24"/>
  <c r="AM51" i="24"/>
  <c r="AH13" i="24"/>
  <c r="AJ13" i="24"/>
  <c r="AB13" i="24"/>
  <c r="AF13" i="24"/>
  <c r="AL13" i="24"/>
  <c r="AN78" i="24"/>
  <c r="AD78" i="24"/>
  <c r="AE52" i="24"/>
  <c r="AO52" i="24"/>
  <c r="AB23" i="24"/>
  <c r="AF23" i="24"/>
  <c r="AH23" i="24"/>
  <c r="AJ23" i="24"/>
  <c r="AL23" i="24"/>
  <c r="AH51" i="24"/>
  <c r="AJ51" i="24"/>
  <c r="AB51" i="24"/>
  <c r="AF51" i="24"/>
  <c r="AL51" i="24"/>
  <c r="AO13" i="24"/>
  <c r="AE13" i="24"/>
  <c r="AC13" i="24"/>
  <c r="AG13" i="24"/>
  <c r="AI13" i="24"/>
  <c r="AK13" i="24"/>
  <c r="AM13" i="24"/>
  <c r="AH66" i="24"/>
  <c r="AJ66" i="24"/>
  <c r="AB66" i="24"/>
  <c r="AF66" i="24"/>
  <c r="AL66" i="24"/>
  <c r="AH42" i="24"/>
  <c r="AJ42" i="24"/>
  <c r="AB42" i="24"/>
  <c r="AF42" i="24"/>
  <c r="AL42" i="24"/>
  <c r="AB6" i="24"/>
  <c r="AF6" i="24"/>
  <c r="AH6" i="24"/>
  <c r="AJ6" i="24"/>
  <c r="AL6" i="24"/>
  <c r="AD42" i="24"/>
  <c r="AN42" i="24"/>
  <c r="AI25" i="24"/>
  <c r="AK25" i="24"/>
  <c r="AM25" i="24"/>
  <c r="AC25" i="24"/>
  <c r="AG25" i="24"/>
  <c r="AI53" i="24"/>
  <c r="AK53" i="24"/>
  <c r="AM53" i="24"/>
  <c r="AC53" i="24"/>
  <c r="AG53" i="24"/>
  <c r="AO56" i="24"/>
  <c r="AE56" i="24"/>
  <c r="AD35" i="24"/>
  <c r="AN35" i="24"/>
  <c r="AL68" i="24"/>
  <c r="AH68" i="24"/>
  <c r="AJ68" i="24"/>
  <c r="AB68" i="24"/>
  <c r="AF68" i="24"/>
  <c r="AN69" i="24"/>
  <c r="AD69" i="24"/>
  <c r="AN76" i="24"/>
  <c r="AD76" i="24"/>
  <c r="AH69" i="24"/>
  <c r="AJ69" i="24"/>
  <c r="AB69" i="24"/>
  <c r="AF69" i="24"/>
  <c r="AL69" i="24"/>
  <c r="AE69" i="24"/>
  <c r="AO69" i="24"/>
  <c r="AH82" i="24"/>
  <c r="AJ82" i="24"/>
  <c r="AB82" i="24"/>
  <c r="AF82" i="24"/>
  <c r="AL82" i="24"/>
  <c r="AE77" i="24"/>
  <c r="AO77" i="24"/>
  <c r="AC52" i="24"/>
  <c r="AG52" i="24"/>
  <c r="AI52" i="24"/>
  <c r="AK52" i="24"/>
  <c r="AM52" i="24"/>
  <c r="AO82" i="24"/>
  <c r="AE82" i="24"/>
  <c r="AN68" i="24"/>
  <c r="AD68" i="24"/>
  <c r="AC10" i="24"/>
  <c r="AG10" i="24"/>
  <c r="AI10" i="24"/>
  <c r="AK10" i="24"/>
  <c r="AM10" i="24"/>
  <c r="AN67" i="24"/>
  <c r="AD67" i="24"/>
  <c r="AD81" i="24"/>
  <c r="AN81" i="24"/>
  <c r="AN10" i="24"/>
  <c r="AD10" i="24"/>
  <c r="AH79" i="24"/>
  <c r="AJ79" i="24"/>
  <c r="AB79" i="24"/>
  <c r="AF79" i="24"/>
  <c r="AL79" i="24"/>
  <c r="AD6" i="24"/>
  <c r="AN6" i="24"/>
  <c r="AC66" i="24"/>
  <c r="AG66" i="24"/>
  <c r="AM66" i="24"/>
  <c r="AI66" i="24"/>
  <c r="AK66" i="24"/>
  <c r="U6" i="24"/>
  <c r="AC6" i="24"/>
  <c r="AG6" i="24"/>
  <c r="AI6" i="24"/>
  <c r="AK6" i="24"/>
  <c r="AM6" i="24"/>
  <c r="AN56" i="24"/>
  <c r="AD56" i="24"/>
  <c r="AC42" i="24"/>
  <c r="AG42" i="24"/>
  <c r="AI42" i="24"/>
  <c r="AK42" i="24"/>
  <c r="AM42" i="24"/>
  <c r="AO19" i="24"/>
  <c r="AE19" i="24"/>
  <c r="AB53" i="24"/>
  <c r="AF53" i="24"/>
  <c r="AH53" i="24"/>
  <c r="AJ53" i="24"/>
  <c r="AL53" i="24"/>
  <c r="AC56" i="24"/>
  <c r="AG56" i="24"/>
  <c r="AI56" i="24"/>
  <c r="AK56" i="24"/>
  <c r="AM56" i="24"/>
  <c r="AB25" i="24"/>
  <c r="AF25" i="24"/>
  <c r="AH25" i="24"/>
  <c r="AJ25" i="24"/>
  <c r="AL25" i="24"/>
  <c r="AB19" i="24"/>
  <c r="AF19" i="24"/>
  <c r="AH19" i="24"/>
  <c r="AJ19" i="24"/>
  <c r="AL19" i="24"/>
  <c r="AE53" i="24"/>
  <c r="AO53" i="24"/>
  <c r="AD25" i="24"/>
  <c r="AN25" i="24"/>
  <c r="AH56" i="24"/>
  <c r="AJ56" i="24"/>
  <c r="AB56" i="24"/>
  <c r="AF56" i="24"/>
  <c r="AL56" i="24"/>
  <c r="AC35" i="24"/>
  <c r="AG35" i="24"/>
  <c r="AI35" i="24"/>
  <c r="AK35" i="24"/>
  <c r="AM35" i="24"/>
  <c r="AI68" i="24"/>
  <c r="AK68" i="24"/>
  <c r="AC68" i="24"/>
  <c r="AG68" i="24"/>
  <c r="AM68" i="24"/>
  <c r="P70" i="24"/>
  <c r="T70" i="24"/>
  <c r="T72" i="24"/>
  <c r="W72" i="24"/>
  <c r="S70" i="24"/>
  <c r="W70" i="24"/>
  <c r="Q14" i="24"/>
  <c r="U14" i="24"/>
  <c r="Q19" i="24"/>
  <c r="U19" i="24"/>
  <c r="U21" i="24"/>
  <c r="U75" i="24"/>
  <c r="Q70" i="24"/>
  <c r="U70" i="24"/>
  <c r="AO76" i="24"/>
  <c r="AE76" i="24"/>
  <c r="W26" i="24"/>
  <c r="S25" i="24"/>
  <c r="W25" i="24"/>
  <c r="T37" i="24"/>
  <c r="P35" i="24"/>
  <c r="T35" i="24"/>
  <c r="W44" i="24"/>
  <c r="S42" i="24"/>
  <c r="W42" i="24"/>
  <c r="J55" i="21"/>
  <c r="I55" i="21"/>
  <c r="F107" i="4"/>
  <c r="E111" i="1"/>
  <c r="F89" i="2"/>
  <c r="P100" i="3"/>
  <c r="K6" i="21"/>
  <c r="L100" i="3"/>
  <c r="G6" i="21"/>
  <c r="J100" i="3"/>
  <c r="E6" i="21"/>
  <c r="H100" i="3"/>
  <c r="C6" i="21"/>
  <c r="D69" i="23"/>
  <c r="E96" i="5"/>
  <c r="L98" i="6"/>
  <c r="G9" i="21"/>
  <c r="P96" i="8"/>
  <c r="K11" i="21"/>
  <c r="J96" i="8"/>
  <c r="E11" i="21"/>
  <c r="D92" i="23"/>
  <c r="E96" i="9"/>
  <c r="O114" i="12"/>
  <c r="J15" i="21"/>
  <c r="H114" i="12"/>
  <c r="C15" i="21"/>
  <c r="O95" i="14"/>
  <c r="J17" i="21"/>
  <c r="E95" i="14"/>
  <c r="P99" i="16"/>
  <c r="K19" i="21"/>
  <c r="H102" i="18"/>
  <c r="C21" i="21"/>
  <c r="M102" i="18"/>
  <c r="H21" i="21"/>
  <c r="L105" i="20"/>
  <c r="G23" i="21"/>
  <c r="F96" i="5"/>
  <c r="N98" i="6"/>
  <c r="I9" i="21"/>
  <c r="L96" i="8"/>
  <c r="G11" i="21"/>
  <c r="H96" i="8"/>
  <c r="C11" i="21"/>
  <c r="L99" i="16"/>
  <c r="G19" i="21"/>
  <c r="P102" i="18"/>
  <c r="K21" i="21"/>
  <c r="N101" i="19"/>
  <c r="I22" i="21"/>
  <c r="L101" i="19"/>
  <c r="G22" i="21"/>
  <c r="J101" i="19"/>
  <c r="E22" i="21"/>
  <c r="H101" i="19"/>
  <c r="C22" i="21"/>
  <c r="N107" i="4"/>
  <c r="I7" i="21"/>
  <c r="M96" i="11"/>
  <c r="H14" i="21"/>
  <c r="K114" i="12"/>
  <c r="F15" i="21"/>
  <c r="I114" i="12"/>
  <c r="D15" i="21"/>
  <c r="G114" i="12"/>
  <c r="B15" i="21"/>
  <c r="F114" i="12"/>
  <c r="L114" i="12"/>
  <c r="G15" i="21"/>
  <c r="J114" i="12"/>
  <c r="E15" i="21"/>
  <c r="M89" i="14"/>
  <c r="G54" i="21"/>
  <c r="N89" i="14"/>
  <c r="B36" i="21"/>
  <c r="I54" i="21"/>
  <c r="E37" i="21"/>
  <c r="L55" i="21"/>
  <c r="G37" i="21"/>
  <c r="AE42" i="24"/>
  <c r="AO42" i="24"/>
  <c r="AL35" i="24"/>
  <c r="AB35" i="24"/>
  <c r="AF35" i="24"/>
  <c r="AH35" i="24"/>
  <c r="AJ35" i="24"/>
  <c r="AM19" i="24"/>
  <c r="AI19" i="24"/>
  <c r="AK19" i="24"/>
  <c r="AC19" i="24"/>
  <c r="AG19" i="24"/>
  <c r="AO70" i="24"/>
  <c r="AE70" i="24"/>
  <c r="N95" i="14"/>
  <c r="I17" i="21"/>
  <c r="H54" i="21"/>
  <c r="K55" i="21"/>
  <c r="F37" i="21"/>
  <c r="D37" i="21"/>
  <c r="M95" i="14"/>
  <c r="H17" i="21"/>
  <c r="AE25" i="24"/>
  <c r="AO25" i="24"/>
  <c r="AC70" i="24"/>
  <c r="AG70" i="24"/>
  <c r="AI70" i="24"/>
  <c r="AK70" i="24"/>
  <c r="AM70" i="24"/>
  <c r="AC14" i="24"/>
  <c r="AG14" i="24"/>
  <c r="AI14" i="24"/>
  <c r="AK14" i="24"/>
  <c r="AM14" i="24"/>
  <c r="AH70" i="24"/>
  <c r="AJ70" i="24"/>
  <c r="AB70" i="24"/>
  <c r="AF70" i="24"/>
  <c r="AL70" i="24"/>
  <c r="C36" i="21"/>
  <c r="J54" i="21"/>
  <c r="D36" i="21"/>
  <c r="K54" i="21"/>
  <c r="F36" i="21"/>
  <c r="F38" i="21"/>
  <c r="L54" i="21"/>
  <c r="G36" i="21"/>
  <c r="G38" i="21"/>
  <c r="E36" i="21"/>
  <c r="O111" i="1" l="1"/>
  <c r="J4" i="21" s="1"/>
  <c r="K111" i="1"/>
  <c r="F4" i="21" s="1"/>
  <c r="I111" i="1"/>
  <c r="D4" i="21" s="1"/>
  <c r="L111" i="1"/>
  <c r="G4" i="21" s="1"/>
  <c r="G24" i="21" s="1"/>
  <c r="G25" i="21" s="1"/>
  <c r="G27" i="21" s="1"/>
  <c r="G28" i="21" s="1"/>
  <c r="M89" i="2"/>
  <c r="H5" i="21" s="1"/>
  <c r="K89" i="2"/>
  <c r="F5" i="21" s="1"/>
  <c r="J89" i="2"/>
  <c r="E5" i="21" s="1"/>
  <c r="H89" i="2"/>
  <c r="C5" i="21" s="1"/>
  <c r="C24" i="21" s="1"/>
  <c r="C25" i="21" s="1"/>
  <c r="C27" i="21" s="1"/>
  <c r="C28" i="21" s="1"/>
  <c r="G89" i="2"/>
  <c r="B5" i="21" s="1"/>
  <c r="O100" i="3"/>
  <c r="J6" i="21" s="1"/>
  <c r="K100" i="3"/>
  <c r="F6" i="21" s="1"/>
  <c r="I100" i="3"/>
  <c r="D6" i="21" s="1"/>
  <c r="G100" i="3"/>
  <c r="B6" i="21" s="1"/>
  <c r="M107" i="4"/>
  <c r="H7" i="21" s="1"/>
  <c r="K107" i="4"/>
  <c r="F7" i="21" s="1"/>
  <c r="I107" i="4"/>
  <c r="D7" i="21" s="1"/>
  <c r="G107" i="4"/>
  <c r="B7" i="21" s="1"/>
  <c r="P96" i="5"/>
  <c r="K8" i="21" s="1"/>
  <c r="N96" i="5"/>
  <c r="I8" i="21" s="1"/>
  <c r="M96" i="5"/>
  <c r="H8" i="21" s="1"/>
  <c r="K96" i="5"/>
  <c r="F8" i="21" s="1"/>
  <c r="J96" i="5"/>
  <c r="E8" i="21" s="1"/>
  <c r="I96" i="5"/>
  <c r="D8" i="21" s="1"/>
  <c r="G96" i="5"/>
  <c r="B8" i="21" s="1"/>
  <c r="K98" i="6"/>
  <c r="F9" i="21" s="1"/>
  <c r="I98" i="6"/>
  <c r="D9" i="21" s="1"/>
  <c r="G98" i="6"/>
  <c r="B9" i="21" s="1"/>
  <c r="I95" i="10"/>
  <c r="D13" i="21" s="1"/>
  <c r="G95" i="10"/>
  <c r="B13" i="21" s="1"/>
  <c r="G96" i="11"/>
  <c r="B14" i="21" s="1"/>
  <c r="N114" i="12"/>
  <c r="I15" i="21" s="1"/>
  <c r="P95" i="14"/>
  <c r="K17" i="21" s="1"/>
  <c r="J95" i="14"/>
  <c r="E17" i="21" s="1"/>
  <c r="K78" i="15"/>
  <c r="F18" i="21" s="1"/>
  <c r="I78" i="15"/>
  <c r="D18" i="21" s="1"/>
  <c r="G78" i="15"/>
  <c r="B18" i="21" s="1"/>
  <c r="K99" i="16"/>
  <c r="F19" i="21" s="1"/>
  <c r="I99" i="16"/>
  <c r="D19" i="21" s="1"/>
  <c r="G99" i="16"/>
  <c r="B19" i="21" s="1"/>
  <c r="O103" i="17"/>
  <c r="J20" i="21" s="1"/>
  <c r="J103" i="17"/>
  <c r="E20" i="21" s="1"/>
  <c r="K102" i="18"/>
  <c r="F21" i="21" s="1"/>
  <c r="I102" i="18"/>
  <c r="D21" i="21" s="1"/>
  <c r="G102" i="18"/>
  <c r="B21" i="21" s="1"/>
  <c r="I24" i="21" l="1"/>
  <c r="I25" i="21" s="1"/>
  <c r="I27" i="21" s="1"/>
  <c r="I28" i="21" s="1"/>
  <c r="K24" i="21"/>
  <c r="K25" i="21" s="1"/>
  <c r="K27" i="21" s="1"/>
  <c r="K28" i="21" s="1"/>
  <c r="B24" i="21"/>
  <c r="B25" i="21" s="1"/>
  <c r="B27" i="21" s="1"/>
  <c r="B28" i="21" s="1"/>
  <c r="E24" i="21"/>
  <c r="E25" i="21" s="1"/>
  <c r="E27" i="21" s="1"/>
  <c r="E28" i="21" s="1"/>
  <c r="H24" i="21"/>
  <c r="H25" i="21" s="1"/>
  <c r="H27" i="21" s="1"/>
  <c r="H28" i="21" s="1"/>
  <c r="D24" i="21"/>
  <c r="D25" i="21" s="1"/>
  <c r="D27" i="21" s="1"/>
  <c r="D28" i="21" s="1"/>
  <c r="F24" i="21"/>
  <c r="F25" i="21" s="1"/>
  <c r="F27" i="21" s="1"/>
  <c r="F28" i="21" s="1"/>
  <c r="J24" i="21"/>
  <c r="J25" i="21" s="1"/>
  <c r="J27" i="21" s="1"/>
  <c r="J28" i="21" s="1"/>
</calcChain>
</file>

<file path=xl/sharedStrings.xml><?xml version="1.0" encoding="utf-8"?>
<sst xmlns="http://schemas.openxmlformats.org/spreadsheetml/2006/main" count="3247" uniqueCount="745">
  <si>
    <t>№ ТК</t>
  </si>
  <si>
    <t xml:space="preserve">ДЕНЬ 1                                                                                                              Наименование блюд и продуктов                                               Возрастная категория: ясли/сад                                                                      Сезон: зимне-весенний
</t>
  </si>
  <si>
    <t>Выход блюда</t>
  </si>
  <si>
    <t>Пищевые вещества (г)</t>
  </si>
  <si>
    <t>Энергетическая ценность (ккал)</t>
  </si>
  <si>
    <t>Витамин (мг)</t>
  </si>
  <si>
    <t>ясли</t>
  </si>
  <si>
    <t>сад</t>
  </si>
  <si>
    <t>Белки, г</t>
  </si>
  <si>
    <t>Жиры  г</t>
  </si>
  <si>
    <t>Углеводы г</t>
  </si>
  <si>
    <t>С</t>
  </si>
  <si>
    <t>ЗАВТРАК</t>
  </si>
  <si>
    <t xml:space="preserve">брутто </t>
  </si>
  <si>
    <t>брутто</t>
  </si>
  <si>
    <t>нетто</t>
  </si>
  <si>
    <t>1-01/1-02</t>
  </si>
  <si>
    <t xml:space="preserve">Суп с клецками </t>
  </si>
  <si>
    <t xml:space="preserve">Молоко </t>
  </si>
  <si>
    <t>Мука пшеничная</t>
  </si>
  <si>
    <t xml:space="preserve">Яйцо </t>
  </si>
  <si>
    <t xml:space="preserve">Масло сливочное </t>
  </si>
  <si>
    <t>Сахар (песок)</t>
  </si>
  <si>
    <t>1-03/1-04</t>
  </si>
  <si>
    <t>Кофейный напиток на  цельном молоке</t>
  </si>
  <si>
    <t>Напиток кофейный</t>
  </si>
  <si>
    <t>1-05/1-06</t>
  </si>
  <si>
    <t>Батон с маслом, сыром</t>
  </si>
  <si>
    <t xml:space="preserve">Сыр </t>
  </si>
  <si>
    <t>Масло сливочное</t>
  </si>
  <si>
    <t>Батон</t>
  </si>
  <si>
    <t>ЗАВТРАК II</t>
  </si>
  <si>
    <t>ВСЕГО:</t>
  </si>
  <si>
    <t>1-07/1-08</t>
  </si>
  <si>
    <t>Сок</t>
  </si>
  <si>
    <t>ОБЕД</t>
  </si>
  <si>
    <t>1-09/1-10</t>
  </si>
  <si>
    <t>Салат "Витаминный"</t>
  </si>
  <si>
    <t>Капуста белокочанная</t>
  </si>
  <si>
    <t xml:space="preserve">Или капуста очищенная (п/ф) </t>
  </si>
  <si>
    <t>Масло растительное</t>
  </si>
  <si>
    <t xml:space="preserve">Морковь  с 1.09-31.12, х/о 20%
</t>
  </si>
  <si>
    <t>Морковь 01.01-31.08, х/о-25%</t>
  </si>
  <si>
    <t>Или морковь очищенная (п/ф)</t>
  </si>
  <si>
    <t>Лук репчатый, х/о-16%</t>
  </si>
  <si>
    <t>Или лук репчатый очищенный (п/ф)</t>
  </si>
  <si>
    <t>1-11/1-12</t>
  </si>
  <si>
    <t>Суп  "Здоровье" с мясом и со сметаной</t>
  </si>
  <si>
    <t xml:space="preserve">Картофель   с 01.09. по 31.10.-25% </t>
  </si>
  <si>
    <t xml:space="preserve">Картофель   с 01.11. по 31.12.-30% </t>
  </si>
  <si>
    <t xml:space="preserve">Картофель   с 01.01. по 28-29.02.-35% </t>
  </si>
  <si>
    <t xml:space="preserve">Картофель   с 01.03. по 31.08.-40% </t>
  </si>
  <si>
    <t>Или картофель очищенный (п/ф)</t>
  </si>
  <si>
    <t>Говядина на кости</t>
  </si>
  <si>
    <t>Крупа геркулесовая</t>
  </si>
  <si>
    <t>Сметана</t>
  </si>
  <si>
    <t>1-13/1-14</t>
  </si>
  <si>
    <t xml:space="preserve">Азу </t>
  </si>
  <si>
    <t>Томат-паста</t>
  </si>
  <si>
    <t>Огурцы соленые</t>
  </si>
  <si>
    <t>1-15/1-16</t>
  </si>
  <si>
    <t>Компот из кураги</t>
  </si>
  <si>
    <t>Курага</t>
  </si>
  <si>
    <t>1-25/1-26</t>
  </si>
  <si>
    <t>Хлеб ржаной</t>
  </si>
  <si>
    <t>Уплотненный ПОЛДНИК</t>
  </si>
  <si>
    <t>1-17/1-18</t>
  </si>
  <si>
    <t>Суп картофельный с рыбными фрикадельками на рыбном бульоне</t>
  </si>
  <si>
    <t>Филе рыбы</t>
  </si>
  <si>
    <t>1-19/1-20</t>
  </si>
  <si>
    <t>Пирожок с капустой</t>
  </si>
  <si>
    <t>Дрожжи прессованные</t>
  </si>
  <si>
    <t>Молоко</t>
  </si>
  <si>
    <t>1-21/1-22</t>
  </si>
  <si>
    <t>Чай с сахаром</t>
  </si>
  <si>
    <t>Чай ч/ байховый</t>
  </si>
  <si>
    <t>1-23/1-24</t>
  </si>
  <si>
    <t>Плоды свежие</t>
  </si>
  <si>
    <t>Хлеб пшеничный</t>
  </si>
  <si>
    <t>УЖИН</t>
  </si>
  <si>
    <t>1-27/1-28</t>
  </si>
  <si>
    <t>Кисломолочный продукт</t>
  </si>
  <si>
    <t>На весь день</t>
  </si>
  <si>
    <t xml:space="preserve">Соль йодированная </t>
  </si>
  <si>
    <t>ИТОГО:</t>
  </si>
  <si>
    <t xml:space="preserve">ДЕНЬ 2                                                                                                             Наименование блюд и продуктов                                               Возрастная категория: ясли/сад                                                                             Сезон: зимне-весенний
</t>
  </si>
  <si>
    <t>2-01/2-02</t>
  </si>
  <si>
    <t>Каша молочная рисовая жидкая</t>
  </si>
  <si>
    <t>Крупа рисовая</t>
  </si>
  <si>
    <t>2-03/2-04</t>
  </si>
  <si>
    <t>Какао  на  цельном молоке</t>
  </si>
  <si>
    <t>Какао-напиток б/раст</t>
  </si>
  <si>
    <t>2-05/2-06</t>
  </si>
  <si>
    <t>Батон с маслом</t>
  </si>
  <si>
    <t>2-07/2-08</t>
  </si>
  <si>
    <t>Молоко кипяченое</t>
  </si>
  <si>
    <t>2-09/2-10</t>
  </si>
  <si>
    <t>Салат картофельный с кальмарами</t>
  </si>
  <si>
    <t xml:space="preserve">Кальмары   </t>
  </si>
  <si>
    <t>Лук репчатый х/о-16%</t>
  </si>
  <si>
    <t>2-11/2-12</t>
  </si>
  <si>
    <t>Щи с мясом птицы со сметаной</t>
  </si>
  <si>
    <t>Куры</t>
  </si>
  <si>
    <t>Томат - паста</t>
  </si>
  <si>
    <t>2-13/2-14</t>
  </si>
  <si>
    <t>Котлета куриная</t>
  </si>
  <si>
    <t xml:space="preserve">с гороховым пюре </t>
  </si>
  <si>
    <t>Яйцо</t>
  </si>
  <si>
    <t>Горох шлифованный</t>
  </si>
  <si>
    <t>2-15/2-16</t>
  </si>
  <si>
    <t>Компот из свежих фруктов</t>
  </si>
  <si>
    <t>Груши (фрукты свежие)</t>
  </si>
  <si>
    <t>2-27/2-28</t>
  </si>
  <si>
    <t>2-17/2-18</t>
  </si>
  <si>
    <t xml:space="preserve">Сырники </t>
  </si>
  <si>
    <t>со сгущенным молоком</t>
  </si>
  <si>
    <t>Мука  пшеничная</t>
  </si>
  <si>
    <t>Творог</t>
  </si>
  <si>
    <t>Молоко сгущеннное</t>
  </si>
  <si>
    <t>2-19/2-20</t>
  </si>
  <si>
    <t>Чай с лимоном</t>
  </si>
  <si>
    <t>Лимон</t>
  </si>
  <si>
    <t>2-29/2-30</t>
  </si>
  <si>
    <t>Кондитерские изделия</t>
  </si>
  <si>
    <t xml:space="preserve">Печенье сахарное </t>
  </si>
  <si>
    <t>2-21/2-22</t>
  </si>
  <si>
    <t>2-23/2-24</t>
  </si>
  <si>
    <t xml:space="preserve">ДЕНЬ 3                                                                                                        Наименование блюд и продуктов                                               Возрастная категория: ясли/сад                                                                                 Сезон: зимне-весенний
</t>
  </si>
  <si>
    <t>3-01/3-02</t>
  </si>
  <si>
    <t>Каша молочная геркулесовая жидкая</t>
  </si>
  <si>
    <t>3-03/3-04</t>
  </si>
  <si>
    <t>Чай с молоком</t>
  </si>
  <si>
    <t>3-05/3-06</t>
  </si>
  <si>
    <t>3-07/3-08</t>
  </si>
  <si>
    <t>3-09/3-10</t>
  </si>
  <si>
    <t>Салат из моркови с  яблоками</t>
  </si>
  <si>
    <t>Яблоки (фрукты свежие)</t>
  </si>
  <si>
    <t>3-11/3-12</t>
  </si>
  <si>
    <t>Рассольник  с мясом и со сметаной</t>
  </si>
  <si>
    <t xml:space="preserve">Огурцы соленые </t>
  </si>
  <si>
    <t xml:space="preserve">Сметана </t>
  </si>
  <si>
    <t>3-13/3-14</t>
  </si>
  <si>
    <t>Каша гречневая рассыпчатая с мясом</t>
  </si>
  <si>
    <t>Крупа гречневая</t>
  </si>
  <si>
    <t>3-15/3-16</t>
  </si>
  <si>
    <t>Компот из сухофруктов</t>
  </si>
  <si>
    <t>Сухофрукты</t>
  </si>
  <si>
    <t>3-25/3-26</t>
  </si>
  <si>
    <t>3-17/3-18</t>
  </si>
  <si>
    <t>Зразы картофельные с яйцом</t>
  </si>
  <si>
    <t>с соусом молочным</t>
  </si>
  <si>
    <t>3-19/3-20</t>
  </si>
  <si>
    <t>Салат из зеленого горошка с луком репчатым</t>
  </si>
  <si>
    <t>Горошек консервированный</t>
  </si>
  <si>
    <t>3-21/3-22</t>
  </si>
  <si>
    <t>Коржик молочный</t>
  </si>
  <si>
    <t>3-23/3-24</t>
  </si>
  <si>
    <t>Кисель из кураги</t>
  </si>
  <si>
    <t>Крахмал картофельный</t>
  </si>
  <si>
    <t>3-27/3-28</t>
  </si>
  <si>
    <t>3-29/3-30</t>
  </si>
  <si>
    <t xml:space="preserve">ДЕНЬ 4                                                                                                            Наименование блюд и продуктов                                               Возрастная категория: ясли/сад                                          Сезон: зимне-весенний
</t>
  </si>
  <si>
    <t>4-01/4-02</t>
  </si>
  <si>
    <t>Каша молочная манная жидкая</t>
  </si>
  <si>
    <t>Крупа манная</t>
  </si>
  <si>
    <t>4-03/4-04</t>
  </si>
  <si>
    <t>4-05/4-06</t>
  </si>
  <si>
    <t>4-07/4-08</t>
  </si>
  <si>
    <t>4-09/4-10</t>
  </si>
  <si>
    <t>Салат картофельный с луком репчатым</t>
  </si>
  <si>
    <t>4-11/4-12</t>
  </si>
  <si>
    <t>Суп перловый с мясом птицы со сметаной</t>
  </si>
  <si>
    <t>Крупа перловая</t>
  </si>
  <si>
    <t>4-13/4-14</t>
  </si>
  <si>
    <t>Бигус с курицей</t>
  </si>
  <si>
    <t>Чеснок</t>
  </si>
  <si>
    <t>4-15/4-16</t>
  </si>
  <si>
    <t>Компот из чернослива</t>
  </si>
  <si>
    <t>Чернослив</t>
  </si>
  <si>
    <t>4-25/4-26</t>
  </si>
  <si>
    <t>4-17/4-18</t>
  </si>
  <si>
    <t>Салат из вареных овощей</t>
  </si>
  <si>
    <t>Свекла с 1.09-31.12, х/о 20%</t>
  </si>
  <si>
    <t xml:space="preserve">Свекла с 01.01-31.08, х/о-25%     </t>
  </si>
  <si>
    <t>Или свекла очищенная (п/ф)</t>
  </si>
  <si>
    <t>4-33/4-34</t>
  </si>
  <si>
    <t>Омлет натуральный</t>
  </si>
  <si>
    <t xml:space="preserve">Молоко  </t>
  </si>
  <si>
    <t>4-19/4-20</t>
  </si>
  <si>
    <t>Полоска творожная с повидлом</t>
  </si>
  <si>
    <t>Повидло</t>
  </si>
  <si>
    <t>4-21/4-22</t>
  </si>
  <si>
    <t>4-23/4-24</t>
  </si>
  <si>
    <t>4-29/4-30</t>
  </si>
  <si>
    <t xml:space="preserve">ДЕНЬ 5                                                                                                                                         Наименование блюд и продуктов                                                                                                                             Возрастная категория: ясли/сад                                                                                                                     Сезон: зимне-весенний
</t>
  </si>
  <si>
    <t>5-01/5-02</t>
  </si>
  <si>
    <t>Каша молочная ячневая жидкая</t>
  </si>
  <si>
    <t>Крупа ячневая</t>
  </si>
  <si>
    <t>5-03/4-04</t>
  </si>
  <si>
    <t>5-05/5-06</t>
  </si>
  <si>
    <t xml:space="preserve">Батон </t>
  </si>
  <si>
    <t>5-07/5-08</t>
  </si>
  <si>
    <t>5-09/5-10</t>
  </si>
  <si>
    <t>Салат из моркови с курагой, изюмом, яблоками</t>
  </si>
  <si>
    <t>Изюм</t>
  </si>
  <si>
    <t>5-11/5-12</t>
  </si>
  <si>
    <t>Борщ с мясом и со сметаной</t>
  </si>
  <si>
    <t>5-13/5-14</t>
  </si>
  <si>
    <t>Макароны отварные</t>
  </si>
  <si>
    <t>Печень по-строгановски</t>
  </si>
  <si>
    <t>Макаронные изделия</t>
  </si>
  <si>
    <t xml:space="preserve">Печень  </t>
  </si>
  <si>
    <t>5-15/5-16</t>
  </si>
  <si>
    <t>Кисель из свежих ягод</t>
  </si>
  <si>
    <t>Ягоды свежие</t>
  </si>
  <si>
    <t>5-23/5-24</t>
  </si>
  <si>
    <t>5-17/5-18</t>
  </si>
  <si>
    <t>Рыба, тушеная в томате с овощами</t>
  </si>
  <si>
    <t xml:space="preserve">с отварным рисом </t>
  </si>
  <si>
    <t>5-19/5-20</t>
  </si>
  <si>
    <t>5-25/5-26</t>
  </si>
  <si>
    <t>5-21/5-22</t>
  </si>
  <si>
    <t>Печенье сахарное</t>
  </si>
  <si>
    <t>5-27/5-28</t>
  </si>
  <si>
    <t xml:space="preserve">ДЕНЬ 6                                                                                                                                       Наименование блюд и продуктов                                                                                                                             Возрастная категория: ясли/сад                                                                                                                     Сезон: зимне-весенний
</t>
  </si>
  <si>
    <t>6-01/6-02</t>
  </si>
  <si>
    <t>Суп пшенный молочный</t>
  </si>
  <si>
    <t>Крупа пшенная</t>
  </si>
  <si>
    <t>6-03/6-04</t>
  </si>
  <si>
    <t>6-05/6-06</t>
  </si>
  <si>
    <t>6-07/6-08</t>
  </si>
  <si>
    <t>6-13/6-14</t>
  </si>
  <si>
    <t>Сельдь с луком репчатым</t>
  </si>
  <si>
    <t>Сельдь с/с</t>
  </si>
  <si>
    <t>6-09/6-10</t>
  </si>
  <si>
    <t>Суп "Шахтерский" с мясом птицы</t>
  </si>
  <si>
    <t>6-11/6-12</t>
  </si>
  <si>
    <t>Жаркое по-домашнему с мясом птицы</t>
  </si>
  <si>
    <t>6-15/6-16</t>
  </si>
  <si>
    <t>Компот из свеж. фруктов</t>
  </si>
  <si>
    <t>6-23/6-24</t>
  </si>
  <si>
    <t>6-17/6-18</t>
  </si>
  <si>
    <t>Котлеты капустные</t>
  </si>
  <si>
    <t>6-19/6-20</t>
  </si>
  <si>
    <t>Шанежка наливная</t>
  </si>
  <si>
    <t>6-21/6-22</t>
  </si>
  <si>
    <t>6-25/6-26</t>
  </si>
  <si>
    <t>6-27/6-28</t>
  </si>
  <si>
    <t xml:space="preserve">ДЕНЬ 7                                                                                                                                      Наименование блюд и продуктов                                                                                                                             Возрастная категория: ясли/сад                                                                                                                     Сезон: зимне-весенний
</t>
  </si>
  <si>
    <t>7-01/7-02</t>
  </si>
  <si>
    <t>Каша молочная пшеничная жидкая</t>
  </si>
  <si>
    <t>Крупа пшеничная</t>
  </si>
  <si>
    <t>7-03/7-04</t>
  </si>
  <si>
    <t>7-05/7-06</t>
  </si>
  <si>
    <t>7-7/7-08</t>
  </si>
  <si>
    <t>7-09/7-10</t>
  </si>
  <si>
    <t>Салат овощной</t>
  </si>
  <si>
    <t>7-11/7-12</t>
  </si>
  <si>
    <t>Свекольник  с мясом и со сметаной</t>
  </si>
  <si>
    <t>7-13/7-14</t>
  </si>
  <si>
    <t>Плов с мясом</t>
  </si>
  <si>
    <t>Или лук репчатый очищенный (п/ф</t>
  </si>
  <si>
    <t>7-15/7-16</t>
  </si>
  <si>
    <t>7-25/7-26</t>
  </si>
  <si>
    <t>7-17/7-18</t>
  </si>
  <si>
    <t xml:space="preserve">Картофельные оладьи со свежей капустой </t>
  </si>
  <si>
    <t>Соус красный основной</t>
  </si>
  <si>
    <t>7-19/7-20</t>
  </si>
  <si>
    <t>Ватрушка с творогом</t>
  </si>
  <si>
    <t xml:space="preserve">Творог </t>
  </si>
  <si>
    <t>7-21/7-22</t>
  </si>
  <si>
    <t>7-23/7-24</t>
  </si>
  <si>
    <t>7-27/7-28</t>
  </si>
  <si>
    <t xml:space="preserve">ДЕНЬ 8                                                                                                                                      Наименование блюд и продуктов                                                                                                                             Возрастная категория: ясли/сад                                                                                                                     Сезон: зимне-весенний
</t>
  </si>
  <si>
    <t>8-01/8-02</t>
  </si>
  <si>
    <t>Суп гречневый  молочный</t>
  </si>
  <si>
    <t>8-03/8-04</t>
  </si>
  <si>
    <t>8-05/8-06</t>
  </si>
  <si>
    <t>8-07/8-08</t>
  </si>
  <si>
    <t>8-09/8-10</t>
  </si>
  <si>
    <t xml:space="preserve">Салат "Рубин"                                                                                     </t>
  </si>
  <si>
    <t>8-11/8-12</t>
  </si>
  <si>
    <t>Суп  «Харчо» с мясом</t>
  </si>
  <si>
    <t xml:space="preserve">Крупа рисовая </t>
  </si>
  <si>
    <t>8-13/8-14</t>
  </si>
  <si>
    <t>Морковь отварная</t>
  </si>
  <si>
    <t>с мясной котлетой</t>
  </si>
  <si>
    <t>Говядина бескостная</t>
  </si>
  <si>
    <t>8-15/8-16</t>
  </si>
  <si>
    <t>Компот из с/фруктов</t>
  </si>
  <si>
    <t>8-23/8-24</t>
  </si>
  <si>
    <t>8-17/8-18</t>
  </si>
  <si>
    <t>Суп овощной со сметаной</t>
  </si>
  <si>
    <t>Помидоры консервированные</t>
  </si>
  <si>
    <t>8-27/8-28</t>
  </si>
  <si>
    <t xml:space="preserve">Оладьи </t>
  </si>
  <si>
    <t>Молоко сгущенное</t>
  </si>
  <si>
    <t>8-19/8-20</t>
  </si>
  <si>
    <t>Напиток апельсиновый</t>
  </si>
  <si>
    <t>Апельсины (фрукты свежие)</t>
  </si>
  <si>
    <t>8-21/8-22</t>
  </si>
  <si>
    <t>8-25/8-26</t>
  </si>
  <si>
    <t xml:space="preserve">ДЕНЬ 9                                                                                                                                 Наименование блюд и продуктов                                                                                                                             Возрастная категория: ясли/сад                                                                                                                     Сезон: зимне-весенний
</t>
  </si>
  <si>
    <t>9-01/9-02</t>
  </si>
  <si>
    <t xml:space="preserve">Каша "Дружба" </t>
  </si>
  <si>
    <t>9-03/9-04</t>
  </si>
  <si>
    <t>9-05/9-06</t>
  </si>
  <si>
    <t>Горячий бутерброд</t>
  </si>
  <si>
    <t>Сыр</t>
  </si>
  <si>
    <t>9-07/9-08</t>
  </si>
  <si>
    <t>9-09/9-10</t>
  </si>
  <si>
    <t>Салат овощной с чесноком</t>
  </si>
  <si>
    <t>9-11/9-12</t>
  </si>
  <si>
    <t>Суп с клецками с мясом птицы</t>
  </si>
  <si>
    <t>9-13/9-14</t>
  </si>
  <si>
    <t>Фрикадельки из кур</t>
  </si>
  <si>
    <t>с тушеной свеклой</t>
  </si>
  <si>
    <t>соус томатный</t>
  </si>
  <si>
    <t>9-15/9-16</t>
  </si>
  <si>
    <t>9-21/9-22</t>
  </si>
  <si>
    <t>9-17/9-18</t>
  </si>
  <si>
    <t xml:space="preserve">Пудинг творожно-манный с изюмом </t>
  </si>
  <si>
    <t xml:space="preserve">Изюм </t>
  </si>
  <si>
    <t>9-19/9-20</t>
  </si>
  <si>
    <t>9-23/9-24</t>
  </si>
  <si>
    <t>9-27/9-28</t>
  </si>
  <si>
    <t xml:space="preserve">Пряник </t>
  </si>
  <si>
    <t>9-25/9-26</t>
  </si>
  <si>
    <t xml:space="preserve">ДЕНЬ 10                                                                                                                              Наименование блюд и продуктов                                                                                                                             Возрастная категория: ясли/сад                                                                                                                     Сезон: зимне-весенний
</t>
  </si>
  <si>
    <t>10-01/10-02</t>
  </si>
  <si>
    <t>10-03/10-04</t>
  </si>
  <si>
    <t>10-05/10-06</t>
  </si>
  <si>
    <t>10-07/10-08</t>
  </si>
  <si>
    <t>10-09/10-10</t>
  </si>
  <si>
    <t>Салат из моркови с  чесноком и сыром</t>
  </si>
  <si>
    <t>10-11/10-12</t>
  </si>
  <si>
    <t>Суп рисовый с помидорами с мясом</t>
  </si>
  <si>
    <t>10-13/10-14</t>
  </si>
  <si>
    <t>Капуста тушеная</t>
  </si>
  <si>
    <t>со шницелем</t>
  </si>
  <si>
    <t>10-15/10-16</t>
  </si>
  <si>
    <t>Компот из изюма</t>
  </si>
  <si>
    <t>10-19/10-20</t>
  </si>
  <si>
    <t>10-17/10-18</t>
  </si>
  <si>
    <t>Рыба запеченная с луком по-ленинградски</t>
  </si>
  <si>
    <t>10-23/10-24</t>
  </si>
  <si>
    <t xml:space="preserve">Кондитерские изделия </t>
  </si>
  <si>
    <t xml:space="preserve">Печенье затяжное </t>
  </si>
  <si>
    <t>10-21/10-22</t>
  </si>
  <si>
    <t>10-25/10-26</t>
  </si>
  <si>
    <t>10-27/10-28</t>
  </si>
  <si>
    <t xml:space="preserve">ДЕНЬ 11                                                                                                                       Наименование блюд и продуктов                                                                                                                             Возрастная категория: ясли/сад                                                                                                                     Сезон: зимне-весенний
</t>
  </si>
  <si>
    <t>11-01/11-02</t>
  </si>
  <si>
    <t>Макаронные изделия, запеченные с сыром</t>
  </si>
  <si>
    <t>11-03/11-04</t>
  </si>
  <si>
    <t>11-05/11-06</t>
  </si>
  <si>
    <t>11-07/11-08</t>
  </si>
  <si>
    <t>11-09/11-10</t>
  </si>
  <si>
    <t>Салат из свеклы с сыром и чесноком</t>
  </si>
  <si>
    <t>11-11/11-12</t>
  </si>
  <si>
    <t>Суп  гороховый с мясом птицы</t>
  </si>
  <si>
    <t xml:space="preserve">Горох шлифованный  </t>
  </si>
  <si>
    <t>11-13/11-14</t>
  </si>
  <si>
    <t>Овощное рагу с мясом курицы</t>
  </si>
  <si>
    <t>11-15/11-16</t>
  </si>
  <si>
    <t>11-21/11-22</t>
  </si>
  <si>
    <t>11-17/11-18</t>
  </si>
  <si>
    <t xml:space="preserve">Котлеты морковные </t>
  </si>
  <si>
    <t>с оусом молочным сладким</t>
  </si>
  <si>
    <t>11-23/11-24</t>
  </si>
  <si>
    <t>11-19/11-20</t>
  </si>
  <si>
    <t>11-27/11-28</t>
  </si>
  <si>
    <t>11-25/11-26</t>
  </si>
  <si>
    <t xml:space="preserve">ДЕНЬ 12                                                                                                                  Наименование блюд и продуктов                                                                                                                             Возрастная категория: ясли/сад                                                                                                                     Сезон: зимне-весенний
</t>
  </si>
  <si>
    <t>12-01/12-02</t>
  </si>
  <si>
    <t>Суп ячневый молочный</t>
  </si>
  <si>
    <t>12-03/12-04</t>
  </si>
  <si>
    <t>12-05/12-06</t>
  </si>
  <si>
    <t>12-07/12-08</t>
  </si>
  <si>
    <t>12-09/12-10</t>
  </si>
  <si>
    <t>Сельдь "по-домашнему"</t>
  </si>
  <si>
    <t>12-11/12-12</t>
  </si>
  <si>
    <t>Суп   картофельный с мясными фрикадельками</t>
  </si>
  <si>
    <t>12-13/12-14</t>
  </si>
  <si>
    <t xml:space="preserve">Ежики мясные </t>
  </si>
  <si>
    <t>с  тушеными овощами</t>
  </si>
  <si>
    <t xml:space="preserve">Яйцо  </t>
  </si>
  <si>
    <t>12-15/12-16</t>
  </si>
  <si>
    <t>Кисель апельсиновый</t>
  </si>
  <si>
    <t>12-21/12-22</t>
  </si>
  <si>
    <t>12-17/12-18</t>
  </si>
  <si>
    <t>Запеканка овощная с яйцом</t>
  </si>
  <si>
    <t>12-19/12-20</t>
  </si>
  <si>
    <t>Булочка "Росинка"</t>
  </si>
  <si>
    <t>12-25/12-26</t>
  </si>
  <si>
    <t>12-23/12-24</t>
  </si>
  <si>
    <t>12-27/12-28</t>
  </si>
  <si>
    <t xml:space="preserve">ДЕНЬ 13                                                                                                            Наименование блюд и продуктов                                                                                                                             Возрастная категория: ясли/сад                                                                                                                     Сезон: зимне-весенний
</t>
  </si>
  <si>
    <t>13-01/13-02</t>
  </si>
  <si>
    <t>Каша "Рябчик"</t>
  </si>
  <si>
    <t>13-03/13-04</t>
  </si>
  <si>
    <t>13-05/13-06</t>
  </si>
  <si>
    <t>13-07/13-08</t>
  </si>
  <si>
    <t>13-09/13-10</t>
  </si>
  <si>
    <t>Салат из капусты с кальмарами</t>
  </si>
  <si>
    <t>Кальмары</t>
  </si>
  <si>
    <t>13-11/13-12</t>
  </si>
  <si>
    <t>Суп «Полевой» с мясом и со сметаной</t>
  </si>
  <si>
    <t xml:space="preserve">Крупа пшенная </t>
  </si>
  <si>
    <t>13-13/13-14</t>
  </si>
  <si>
    <t>Бефстроганов из говядины</t>
  </si>
  <si>
    <t>с макаронными изделиями отварными</t>
  </si>
  <si>
    <t xml:space="preserve">Макаронные изделия </t>
  </si>
  <si>
    <t>13-15/13-16</t>
  </si>
  <si>
    <t>13-23/13-24</t>
  </si>
  <si>
    <t>13-17/13-18</t>
  </si>
  <si>
    <t>Котлеты овощные</t>
  </si>
  <si>
    <t xml:space="preserve">Капуста  белокочанная </t>
  </si>
  <si>
    <t>13-19/13-20</t>
  </si>
  <si>
    <t>Рогалик творожный</t>
  </si>
  <si>
    <t>13-21/13-22</t>
  </si>
  <si>
    <t>13-25/13-26</t>
  </si>
  <si>
    <t>13-27/13-28</t>
  </si>
  <si>
    <t xml:space="preserve">ДЕНЬ 14                                                                                                          Наименование блюд и продуктов                                                                                                                             Возрастная категория: ясли/сад                                                                                                                     Сезон: зимне-весенний
</t>
  </si>
  <si>
    <t>14-01/14-02</t>
  </si>
  <si>
    <t>Каша молочная манная жидкая с изюмом</t>
  </si>
  <si>
    <t>14-03/14-04</t>
  </si>
  <si>
    <t>14-05/14-06</t>
  </si>
  <si>
    <t>14-07/14-08</t>
  </si>
  <si>
    <t>14-09/14-10</t>
  </si>
  <si>
    <t>Салат "Витаминка"</t>
  </si>
  <si>
    <t>14-11/14-12</t>
  </si>
  <si>
    <t>Свекольник  с мясом птицы со сметаной</t>
  </si>
  <si>
    <t>14-13/14-14</t>
  </si>
  <si>
    <t>Плов с курицей</t>
  </si>
  <si>
    <t>14-15/14-16</t>
  </si>
  <si>
    <t>14-19/14-20</t>
  </si>
  <si>
    <t>14-17/14-18</t>
  </si>
  <si>
    <t>Рыба запеченная с картофелем по-русски</t>
  </si>
  <si>
    <t xml:space="preserve">  </t>
  </si>
  <si>
    <t>14-21/14-22</t>
  </si>
  <si>
    <t>14-23/14-24</t>
  </si>
  <si>
    <t>14-27/14-28</t>
  </si>
  <si>
    <t>14-25/14-26</t>
  </si>
  <si>
    <t xml:space="preserve">ДЕНЬ 15                                                                                                      Наименование блюд и продуктов                                                                                                                             Возрастная категория: ясли/сад                                                                                                                     Сезон: зимне-весенний
</t>
  </si>
  <si>
    <t>15-01/15-02</t>
  </si>
  <si>
    <t>Суп пшеничный молочный</t>
  </si>
  <si>
    <t>15-03/15-04</t>
  </si>
  <si>
    <t>15-05/15-06</t>
  </si>
  <si>
    <t>15-07/15-08</t>
  </si>
  <si>
    <t>15-09/15/10</t>
  </si>
  <si>
    <t>15-11/15-12</t>
  </si>
  <si>
    <t>Щи по-уральски  с мясом и со сметаной</t>
  </si>
  <si>
    <t>15-13/15-14</t>
  </si>
  <si>
    <t>Картофель тушёный с мясом</t>
  </si>
  <si>
    <t>15-15/15-16</t>
  </si>
  <si>
    <t>15-19/15-20</t>
  </si>
  <si>
    <t>15-17/15-18</t>
  </si>
  <si>
    <t>Вареники ленивые</t>
  </si>
  <si>
    <t>15-21/15-22</t>
  </si>
  <si>
    <t>15-25/15-26</t>
  </si>
  <si>
    <t xml:space="preserve">Вафли </t>
  </si>
  <si>
    <t>15-23/15-24</t>
  </si>
  <si>
    <t>15-27/15-28</t>
  </si>
  <si>
    <t xml:space="preserve">ДЕНЬ 16                                                                                                  Наименование блюд и продуктов                                                                                                                             Возрастная категория: ясли/сад                                                                                                                     Сезон: зимне-весенний
</t>
  </si>
  <si>
    <t>16-01/16-02</t>
  </si>
  <si>
    <t>Каша гречневая вязкая</t>
  </si>
  <si>
    <t>16-03/16-04</t>
  </si>
  <si>
    <t>Кофейный напиток на цельном молоке</t>
  </si>
  <si>
    <t xml:space="preserve">Напиток кофейный </t>
  </si>
  <si>
    <t>16-05/16-06</t>
  </si>
  <si>
    <t>16-07/16-08</t>
  </si>
  <si>
    <t>16-09/16-10</t>
  </si>
  <si>
    <t xml:space="preserve">Салат «Полевой»  </t>
  </si>
  <si>
    <t>16-11/16-12</t>
  </si>
  <si>
    <t>Суп с клёцками  с мясом птицы</t>
  </si>
  <si>
    <t>16-13/16-14</t>
  </si>
  <si>
    <t>с соусом сметанным</t>
  </si>
  <si>
    <t>16-15/15-16</t>
  </si>
  <si>
    <t>16-23/16-24</t>
  </si>
  <si>
    <t>16-17/6-18</t>
  </si>
  <si>
    <t>Картофельное пюре</t>
  </si>
  <si>
    <t>16-25/16-26</t>
  </si>
  <si>
    <t>16-21/16-22</t>
  </si>
  <si>
    <t>16-19/16-20</t>
  </si>
  <si>
    <t>16-27/16-28</t>
  </si>
  <si>
    <t xml:space="preserve">ДЕНЬ 17                                                                                                  Наименование блюд и продуктов                                                                                                                             Возрастная категория: ясли/сад                                                                                                                     Сезон: зимне-весенний
</t>
  </si>
  <si>
    <t>17-01/17-02</t>
  </si>
  <si>
    <t>Суп рисовый молочный</t>
  </si>
  <si>
    <t>17-03/17-04</t>
  </si>
  <si>
    <t>17-05/17-06</t>
  </si>
  <si>
    <t>17-07/17-08</t>
  </si>
  <si>
    <t>17-09/17-10</t>
  </si>
  <si>
    <t>Салат из белокочанной капусты с зеленым горошком</t>
  </si>
  <si>
    <t>17-11/17-12</t>
  </si>
  <si>
    <t>Суп овощной с мясом и со сметаной</t>
  </si>
  <si>
    <t>Или капуста очищенная (п/ф)</t>
  </si>
  <si>
    <t>17-13/17-14</t>
  </si>
  <si>
    <t>Гуляш мясной</t>
  </si>
  <si>
    <t xml:space="preserve"> с полосатой кашей </t>
  </si>
  <si>
    <t>17-15/17-16</t>
  </si>
  <si>
    <t>17-23/17-24</t>
  </si>
  <si>
    <t>17-17/17-18</t>
  </si>
  <si>
    <t>Рулет или запеканка овощная</t>
  </si>
  <si>
    <t>17-19/17-20</t>
  </si>
  <si>
    <t>Пампушка с чесноком</t>
  </si>
  <si>
    <t>17-21/17-22</t>
  </si>
  <si>
    <t>17-25/17-26</t>
  </si>
  <si>
    <t>17-27/17-28</t>
  </si>
  <si>
    <t xml:space="preserve">ДЕНЬ 18                                                                                                  Наименование блюд и продуктов                                                                                                                             Возрастная категория: ясли/сад                                                                                                                     Сезон: зимне-весенний
</t>
  </si>
  <si>
    <t>18-01/18-02</t>
  </si>
  <si>
    <t>Макаронные изделия отварные</t>
  </si>
  <si>
    <t>18-03/18-04</t>
  </si>
  <si>
    <t>18-05/18-06</t>
  </si>
  <si>
    <t>18-07/18-08</t>
  </si>
  <si>
    <t>18-25/18-26</t>
  </si>
  <si>
    <t>Салат картофельный с зеленым горошком</t>
  </si>
  <si>
    <t>18-09/18-10</t>
  </si>
  <si>
    <t>Рассольник  по -ленинградски с мясом и со сметаной</t>
  </si>
  <si>
    <t xml:space="preserve">Крупа перловая </t>
  </si>
  <si>
    <t>18-11/18-12</t>
  </si>
  <si>
    <t>Мясная котлета</t>
  </si>
  <si>
    <t>со сложным гарниром</t>
  </si>
  <si>
    <t>соус красный основной</t>
  </si>
  <si>
    <t>18-13/18-14</t>
  </si>
  <si>
    <t>18-17/18-18</t>
  </si>
  <si>
    <t>18-15/18-16</t>
  </si>
  <si>
    <t xml:space="preserve">Запеканка творожно-манная </t>
  </si>
  <si>
    <t>Сахар ( песок)</t>
  </si>
  <si>
    <t>18-19/18-20</t>
  </si>
  <si>
    <t>18-21/18-22</t>
  </si>
  <si>
    <t>18-23/18-24</t>
  </si>
  <si>
    <t>18-27/18-28</t>
  </si>
  <si>
    <t xml:space="preserve">ДЕНЬ 19                                                                                                Наименование блюд и продуктов                                                                                                                             Возрастная категория: ясли/сад                                                                                                                     Сезон: зимне-весенний
</t>
  </si>
  <si>
    <t>19-01/19-02</t>
  </si>
  <si>
    <t xml:space="preserve">Каша "Солнышко" </t>
  </si>
  <si>
    <t>19-03/19-04</t>
  </si>
  <si>
    <t>19-05/19-06</t>
  </si>
  <si>
    <t>Гоярчий бутерброд</t>
  </si>
  <si>
    <t>19-07/19-08</t>
  </si>
  <si>
    <t>19-09/19-10</t>
  </si>
  <si>
    <t>Салат из свеклы с солеными огурцами</t>
  </si>
  <si>
    <t>19-11/19-12</t>
  </si>
  <si>
    <t>Суп-лапша домашняя с мясом птицы</t>
  </si>
  <si>
    <t>19-13/19-14</t>
  </si>
  <si>
    <t>Со сложны гарниром</t>
  </si>
  <si>
    <t>Соус молочный</t>
  </si>
  <si>
    <t xml:space="preserve">Мука пшеничная </t>
  </si>
  <si>
    <t>19-15/19-16</t>
  </si>
  <si>
    <t>19-21/19-22</t>
  </si>
  <si>
    <t>19-17/19-18</t>
  </si>
  <si>
    <t>Суп из рыбных консервов</t>
  </si>
  <si>
    <t>Консерва рыбная</t>
  </si>
  <si>
    <t>19-19/19-20</t>
  </si>
  <si>
    <t>19-23/19-24</t>
  </si>
  <si>
    <t>19-25/19-26</t>
  </si>
  <si>
    <t>19-27/19-28</t>
  </si>
  <si>
    <t xml:space="preserve">ДЕНЬ 20                                                                                                 Наименование блюд и продуктов                                                                                                                             Возрастная категория: ясли/сад                                                                                                                     Сезон: зимне-весенний
</t>
  </si>
  <si>
    <t>20-01/20-02</t>
  </si>
  <si>
    <t>Каша "Янтарная"</t>
  </si>
  <si>
    <t>20-03/20-04</t>
  </si>
  <si>
    <t>20-05/20-06</t>
  </si>
  <si>
    <t>20-07/20-08</t>
  </si>
  <si>
    <t>20-09/20-10</t>
  </si>
  <si>
    <t>20-11/20-12</t>
  </si>
  <si>
    <t>Суп перловый с мясом и со сметаной</t>
  </si>
  <si>
    <t>20-15/20-16</t>
  </si>
  <si>
    <t xml:space="preserve">Голубец ленивый </t>
  </si>
  <si>
    <t>с зелёным горошком,</t>
  </si>
  <si>
    <t>с соусом томатным</t>
  </si>
  <si>
    <t>20-13/20-14</t>
  </si>
  <si>
    <t>20-21/20-22</t>
  </si>
  <si>
    <t>20-17/20-18</t>
  </si>
  <si>
    <t>20-19/20-20</t>
  </si>
  <si>
    <t>20-23/20-24</t>
  </si>
  <si>
    <t>20-25/20-26</t>
  </si>
  <si>
    <t>20-27/20-28</t>
  </si>
  <si>
    <t>Сводная таблица расчета химического состава блюд по дням недели</t>
  </si>
  <si>
    <t>белки, г</t>
  </si>
  <si>
    <t>жиры, г</t>
  </si>
  <si>
    <t>углеводы, г</t>
  </si>
  <si>
    <t>энерг. ценность, ккал</t>
  </si>
  <si>
    <t>витамин С, мг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</si>
  <si>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</si>
  <si>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</si>
  <si>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</si>
  <si>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</si>
  <si>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</si>
  <si>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</si>
  <si>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</si>
  <si>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</si>
  <si>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</si>
  <si>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</si>
  <si>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11 день</t>
  </si>
  <si>
    <t>12 день</t>
  </si>
  <si>
    <t>13 день</t>
  </si>
  <si>
    <t>14 день</t>
  </si>
  <si>
    <t>15 день</t>
  </si>
  <si>
    <t>16 день</t>
  </si>
  <si>
    <t>17 день</t>
  </si>
  <si>
    <t>18 день</t>
  </si>
  <si>
    <t>19 день</t>
  </si>
  <si>
    <t>20 день</t>
  </si>
  <si>
    <t>Итого за 20 дней</t>
  </si>
  <si>
    <t>Среднее значение</t>
  </si>
  <si>
    <t>Норма по СанПиНу</t>
  </si>
  <si>
    <t>% содержание</t>
  </si>
  <si>
    <t>Отклонение, в %(доупистимо +-10%)</t>
  </si>
  <si>
    <t>Сводная таблица распределения калорийности по приемам пищи</t>
  </si>
  <si>
    <t>Завтрак</t>
  </si>
  <si>
    <t>2 завтрак</t>
  </si>
  <si>
    <t>Обед</t>
  </si>
  <si>
    <t>Полдник уплотнен.</t>
  </si>
  <si>
    <t>Ужин</t>
  </si>
  <si>
    <t>Итого</t>
  </si>
  <si>
    <t>завтрак</t>
  </si>
  <si>
    <t>обед</t>
  </si>
  <si>
    <t>уплотненный полник</t>
  </si>
  <si>
    <t>ужин</t>
  </si>
  <si>
    <t>апельсины</t>
  </si>
  <si>
    <t>Анализ норм продуктов питания примерного цикличного меню (зимне-весенний период)</t>
  </si>
  <si>
    <t>батон</t>
  </si>
  <si>
    <t>Продукты питания</t>
  </si>
  <si>
    <t>Факт по меню</t>
  </si>
  <si>
    <t>Средне дневная</t>
  </si>
  <si>
    <t>Отклонение, в гр.</t>
  </si>
  <si>
    <t>Отклонение, в гр за 20 дней</t>
  </si>
  <si>
    <t>Отклонение, в %</t>
  </si>
  <si>
    <t>вафли</t>
  </si>
  <si>
    <t>Ясли</t>
  </si>
  <si>
    <t>Сад</t>
  </si>
  <si>
    <t>говядина бескостная</t>
  </si>
  <si>
    <t>1,5-3 лет</t>
  </si>
  <si>
    <t>3-7 лет</t>
  </si>
  <si>
    <t>говядина на кости</t>
  </si>
  <si>
    <t xml:space="preserve">Молоко и кисломолочные продукты                 </t>
  </si>
  <si>
    <t>филе рыбы</t>
  </si>
  <si>
    <t>горох</t>
  </si>
  <si>
    <t>горошек зеленый</t>
  </si>
  <si>
    <t xml:space="preserve">Сыр твердый                            </t>
  </si>
  <si>
    <t>груши</t>
  </si>
  <si>
    <t xml:space="preserve">Птица </t>
  </si>
  <si>
    <t>дрожжи</t>
  </si>
  <si>
    <t xml:space="preserve">Рыба </t>
  </si>
  <si>
    <t>изюм</t>
  </si>
  <si>
    <t>Сельдь</t>
  </si>
  <si>
    <t>к/м</t>
  </si>
  <si>
    <t>какао</t>
  </si>
  <si>
    <t>кальмары</t>
  </si>
  <si>
    <t>Мясо</t>
  </si>
  <si>
    <t>капуста</t>
  </si>
  <si>
    <t xml:space="preserve">Печень </t>
  </si>
  <si>
    <t>капуста п/ф</t>
  </si>
  <si>
    <t>картоф 01.01-28-29.02</t>
  </si>
  <si>
    <t>картоф 1.11-31.12</t>
  </si>
  <si>
    <t xml:space="preserve">Яйцо куриное столовое                  </t>
  </si>
  <si>
    <t>картоф с 1.03-31.08</t>
  </si>
  <si>
    <t>Картофель очищенный п/ф</t>
  </si>
  <si>
    <t>картоф с 1.09-31.10</t>
  </si>
  <si>
    <t xml:space="preserve">Овощи, зелень                          </t>
  </si>
  <si>
    <t>картофель п/ф</t>
  </si>
  <si>
    <t>консер.рыб</t>
  </si>
  <si>
    <t>Капуста очищенная п/ф</t>
  </si>
  <si>
    <t>крахм. карт.</t>
  </si>
  <si>
    <t>Лук репчатый очищенный п/ф</t>
  </si>
  <si>
    <t>крупа геркулес</t>
  </si>
  <si>
    <t>Морковь очищенная п/ф</t>
  </si>
  <si>
    <t>крупа гречневая</t>
  </si>
  <si>
    <t>Свекла очищенная п/ф</t>
  </si>
  <si>
    <t>крупа манная</t>
  </si>
  <si>
    <t>Огурцы соленые консервированные</t>
  </si>
  <si>
    <t>крупа перловая</t>
  </si>
  <si>
    <t>Помидоры соленые консервированные</t>
  </si>
  <si>
    <t>крупа пшеничная</t>
  </si>
  <si>
    <t>Томат паста</t>
  </si>
  <si>
    <t>крупа пшенная</t>
  </si>
  <si>
    <t xml:space="preserve">Фрукты (плоды) свежие                  </t>
  </si>
  <si>
    <t>крупа рисовая</t>
  </si>
  <si>
    <t>Апельсины</t>
  </si>
  <si>
    <t>крупа ячневая</t>
  </si>
  <si>
    <t>Груши</t>
  </si>
  <si>
    <t>курага</t>
  </si>
  <si>
    <t>Лимоны</t>
  </si>
  <si>
    <t>куры</t>
  </si>
  <si>
    <t>лимон</t>
  </si>
  <si>
    <t>Яблоки</t>
  </si>
  <si>
    <t>лук п/ф</t>
  </si>
  <si>
    <t>лук репчатый</t>
  </si>
  <si>
    <t xml:space="preserve">Фрукты (плоды) сухие                   </t>
  </si>
  <si>
    <t>макар.изд.</t>
  </si>
  <si>
    <t>масло растит.</t>
  </si>
  <si>
    <t>масло слив.</t>
  </si>
  <si>
    <t>молоко</t>
  </si>
  <si>
    <t xml:space="preserve">Соки фруктовые (овощные)               </t>
  </si>
  <si>
    <t>молоко сгущ.</t>
  </si>
  <si>
    <t xml:space="preserve">Хлеб ржаной (ржано-пшеничный)          </t>
  </si>
  <si>
    <t>морковь 1.01-31.8</t>
  </si>
  <si>
    <t xml:space="preserve">Хлеб пшеничный или хлеб зерновой       </t>
  </si>
  <si>
    <t xml:space="preserve">Хлеб пшеничный </t>
  </si>
  <si>
    <t>морковь 1.09-31.12</t>
  </si>
  <si>
    <t>Крупы, бобовые</t>
  </si>
  <si>
    <t>морковь п/ф</t>
  </si>
  <si>
    <t>мука пшенич.</t>
  </si>
  <si>
    <t>напиток кофейн</t>
  </si>
  <si>
    <t>Крупа геркулес</t>
  </si>
  <si>
    <t>огурцы солен</t>
  </si>
  <si>
    <t>печень</t>
  </si>
  <si>
    <t>печенье затяжное</t>
  </si>
  <si>
    <t>Круп пшеничная</t>
  </si>
  <si>
    <t>печенье сахарное</t>
  </si>
  <si>
    <t>плоды свежие</t>
  </si>
  <si>
    <t xml:space="preserve">Макаронные изделия                     </t>
  </si>
  <si>
    <t>повидло</t>
  </si>
  <si>
    <t xml:space="preserve">Мука пшеничная           </t>
  </si>
  <si>
    <t>помидоры соленые</t>
  </si>
  <si>
    <t xml:space="preserve">Масло сливочное      </t>
  </si>
  <si>
    <t>пряник</t>
  </si>
  <si>
    <t xml:space="preserve">Масло растительное                     </t>
  </si>
  <si>
    <t>сахар</t>
  </si>
  <si>
    <t xml:space="preserve">Кондитерские изделия                   </t>
  </si>
  <si>
    <t>свекла 1.01-31.08</t>
  </si>
  <si>
    <t>Вафли</t>
  </si>
  <si>
    <t>свекла 1.09-31.12</t>
  </si>
  <si>
    <t>свекла п/ф</t>
  </si>
  <si>
    <t>Печенье затяжное</t>
  </si>
  <si>
    <t>Пряник</t>
  </si>
  <si>
    <t xml:space="preserve">сельдь </t>
  </si>
  <si>
    <t xml:space="preserve">Чай, включая фиточай                   </t>
  </si>
  <si>
    <t>сметана</t>
  </si>
  <si>
    <t xml:space="preserve">Какао-порошок                          </t>
  </si>
  <si>
    <t>сок</t>
  </si>
  <si>
    <t xml:space="preserve">Кофейный напиток                       </t>
  </si>
  <si>
    <t>соль</t>
  </si>
  <si>
    <t xml:space="preserve">Сахар   </t>
  </si>
  <si>
    <t>сухофрукты</t>
  </si>
  <si>
    <t xml:space="preserve">Дрожжи хлебопекарные                   </t>
  </si>
  <si>
    <t>сыр</t>
  </si>
  <si>
    <t xml:space="preserve">Соль пищевая поваренная                </t>
  </si>
  <si>
    <t>чай</t>
  </si>
  <si>
    <t>чернослив</t>
  </si>
  <si>
    <t>чеснок</t>
  </si>
  <si>
    <t>шоколад</t>
  </si>
  <si>
    <t>яблоки</t>
  </si>
  <si>
    <t>ягоды свежие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</si>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</sst>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</font>
    <font>
      <sz val="7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30"/>
      <color theme="1"/>
      <name val="Times New Roman"/>
      <family val="1"/>
      <charset val="204"/>
    </font>
    <font>
      <shadow/>
      <sz val="30"/>
      <color theme="1"/>
      <name val="Times New Roman"/>
      <family val="1"/>
      <charset val="204"/>
    </font>
    <font>
      <b/>
      <sz val="3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70"/>
      <color theme="1"/>
      <name val="Calibri"/>
      <family val="2"/>
      <charset val="204"/>
      <scheme val="minor"/>
    </font>
    <font>
      <sz val="70"/>
      <color theme="1"/>
      <name val="Times New Roman"/>
      <family val="1"/>
      <charset val="204"/>
    </font>
    <font>
      <sz val="70"/>
      <color rgb="FFFF0000"/>
      <name val="Times New Roman"/>
      <family val="1"/>
      <charset val="204"/>
    </font>
    <font>
      <b/>
      <sz val="70"/>
      <color theme="1"/>
      <name val="Times New Roman"/>
      <family val="1"/>
      <charset val="204"/>
    </font>
    <font>
      <sz val="70"/>
      <color rgb="FFFF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5" fillId="6" borderId="0" applyNumberFormat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1" fillId="0" borderId="0"/>
  </cellStyleXfs>
  <cellXfs count="315">
    <xf numFmtId="0" fontId="0" fillId="0" borderId="0" xfId="0"/>
    <xf numFmtId="0" fontId="0" fillId="0" borderId="0" xfId="0"/>
    <xf numFmtId="0" fontId="7" fillId="0" borderId="0" xfId="0" applyFont="1"/>
    <xf numFmtId="4" fontId="7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7" borderId="0" xfId="0" applyFont="1" applyFill="1"/>
    <xf numFmtId="2" fontId="0" fillId="0" borderId="0" xfId="0" applyNumberFormat="1"/>
    <xf numFmtId="4" fontId="8" fillId="0" borderId="0" xfId="0" applyNumberFormat="1" applyFont="1" applyFill="1"/>
    <xf numFmtId="0" fontId="6" fillId="0" borderId="0" xfId="0" applyFont="1"/>
    <xf numFmtId="2" fontId="6" fillId="0" borderId="0" xfId="0" applyNumberFormat="1" applyFont="1"/>
    <xf numFmtId="2" fontId="6" fillId="0" borderId="0" xfId="0" applyNumberFormat="1" applyFont="1" applyFill="1"/>
    <xf numFmtId="0" fontId="8" fillId="0" borderId="0" xfId="0" applyFont="1" applyFill="1"/>
    <xf numFmtId="0" fontId="9" fillId="0" borderId="0" xfId="0" applyFont="1" applyFill="1" applyBorder="1"/>
    <xf numFmtId="0" fontId="9" fillId="0" borderId="0" xfId="0" applyFont="1"/>
    <xf numFmtId="0" fontId="9" fillId="0" borderId="1" xfId="0" applyFont="1" applyBorder="1" applyAlignment="1">
      <alignment horizontal="center" vertical="top"/>
    </xf>
    <xf numFmtId="0" fontId="9" fillId="0" borderId="0" xfId="0" applyFont="1" applyFill="1" applyBorder="1" applyAlignment="1">
      <alignment vertical="top" wrapText="1"/>
    </xf>
    <xf numFmtId="2" fontId="9" fillId="0" borderId="0" xfId="0" applyNumberFormat="1" applyFont="1" applyFill="1" applyBorder="1" applyAlignment="1">
      <alignment horizontal="right" vertical="top" wrapText="1"/>
    </xf>
    <xf numFmtId="0" fontId="9" fillId="5" borderId="1" xfId="0" applyFont="1" applyFill="1" applyBorder="1"/>
    <xf numFmtId="2" fontId="9" fillId="8" borderId="1" xfId="0" applyNumberFormat="1" applyFont="1" applyFill="1" applyBorder="1" applyAlignment="1">
      <alignment horizontal="right" vertical="center" wrapText="1"/>
    </xf>
    <xf numFmtId="2" fontId="9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vertical="top" wrapText="1"/>
    </xf>
    <xf numFmtId="0" fontId="9" fillId="0" borderId="1" xfId="0" applyFont="1" applyBorder="1" applyAlignment="1">
      <alignment horizontal="justify" vertical="top" wrapText="1"/>
    </xf>
    <xf numFmtId="0" fontId="9" fillId="8" borderId="1" xfId="0" applyFont="1" applyFill="1" applyBorder="1" applyAlignment="1">
      <alignment vertical="center" wrapText="1"/>
    </xf>
    <xf numFmtId="2" fontId="9" fillId="7" borderId="1" xfId="0" applyNumberFormat="1" applyFont="1" applyFill="1" applyBorder="1" applyAlignment="1">
      <alignment horizontal="right" vertical="center" wrapText="1"/>
    </xf>
    <xf numFmtId="0" fontId="9" fillId="0" borderId="0" xfId="0" applyFont="1" applyFill="1"/>
    <xf numFmtId="2" fontId="9" fillId="2" borderId="1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/>
    <xf numFmtId="0" fontId="10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vertical="top"/>
    </xf>
    <xf numFmtId="2" fontId="9" fillId="2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left" vertical="top" wrapText="1"/>
    </xf>
    <xf numFmtId="0" fontId="9" fillId="5" borderId="1" xfId="2" applyFont="1" applyFill="1" applyBorder="1" applyAlignment="1">
      <alignment vertical="top" wrapText="1"/>
    </xf>
    <xf numFmtId="2" fontId="9" fillId="0" borderId="1" xfId="2" applyNumberFormat="1" applyFont="1" applyFill="1" applyBorder="1" applyAlignment="1">
      <alignment vertical="center" wrapText="1"/>
    </xf>
    <xf numFmtId="0" fontId="9" fillId="5" borderId="1" xfId="2" applyFont="1" applyFill="1" applyBorder="1" applyAlignment="1">
      <alignment horizontal="justify" vertical="top" wrapText="1"/>
    </xf>
    <xf numFmtId="2" fontId="9" fillId="9" borderId="1" xfId="0" applyNumberFormat="1" applyFont="1" applyFill="1" applyBorder="1" applyAlignment="1">
      <alignment vertical="center" wrapText="1"/>
    </xf>
    <xf numFmtId="2" fontId="9" fillId="2" borderId="1" xfId="0" applyNumberFormat="1" applyFont="1" applyFill="1" applyBorder="1" applyAlignment="1"/>
    <xf numFmtId="2" fontId="9" fillId="0" borderId="0" xfId="0" applyNumberFormat="1" applyFont="1"/>
    <xf numFmtId="0" fontId="9" fillId="3" borderId="1" xfId="2" applyFont="1" applyFill="1" applyBorder="1" applyAlignment="1">
      <alignment vertical="top" wrapText="1"/>
    </xf>
    <xf numFmtId="2" fontId="9" fillId="5" borderId="1" xfId="2" applyNumberFormat="1" applyFont="1" applyFill="1" applyBorder="1" applyAlignment="1">
      <alignment vertical="top" wrapText="1"/>
    </xf>
    <xf numFmtId="2" fontId="9" fillId="2" borderId="2" xfId="0" applyNumberFormat="1" applyFont="1" applyFill="1" applyBorder="1"/>
    <xf numFmtId="4" fontId="9" fillId="0" borderId="1" xfId="0" applyNumberFormat="1" applyFont="1" applyBorder="1" applyAlignment="1">
      <alignment horizontal="center"/>
    </xf>
    <xf numFmtId="0" fontId="9" fillId="0" borderId="1" xfId="0" applyNumberFormat="1" applyFont="1" applyBorder="1"/>
    <xf numFmtId="0" fontId="9" fillId="5" borderId="1" xfId="2" applyFont="1" applyFill="1" applyBorder="1" applyAlignment="1">
      <alignment horizontal="left" vertical="top" wrapText="1"/>
    </xf>
    <xf numFmtId="2" fontId="9" fillId="0" borderId="1" xfId="0" applyNumberFormat="1" applyFont="1" applyFill="1" applyBorder="1" applyAlignment="1">
      <alignment horizontal="right" vertical="top" wrapText="1"/>
    </xf>
    <xf numFmtId="2" fontId="9" fillId="5" borderId="1" xfId="0" applyNumberFormat="1" applyFont="1" applyFill="1" applyBorder="1"/>
    <xf numFmtId="2" fontId="9" fillId="5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4" fontId="9" fillId="0" borderId="0" xfId="0" applyNumberFormat="1" applyFont="1" applyAlignment="1">
      <alignment horizontal="right"/>
    </xf>
    <xf numFmtId="2" fontId="9" fillId="5" borderId="1" xfId="0" applyNumberFormat="1" applyFont="1" applyFill="1" applyBorder="1" applyAlignment="1">
      <alignment horizontal="right" vertical="top" wrapText="1"/>
    </xf>
    <xf numFmtId="4" fontId="9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2" fontId="9" fillId="0" borderId="0" xfId="0" applyNumberFormat="1" applyFont="1" applyAlignment="1">
      <alignment horizontal="center" vertical="center"/>
    </xf>
    <xf numFmtId="2" fontId="9" fillId="4" borderId="1" xfId="0" applyNumberFormat="1" applyFont="1" applyFill="1" applyBorder="1" applyAlignment="1">
      <alignment horizontal="right" vertical="top" wrapText="1"/>
    </xf>
    <xf numFmtId="0" fontId="9" fillId="5" borderId="1" xfId="2" applyFont="1" applyFill="1" applyBorder="1" applyAlignment="1">
      <alignment horizontal="left" vertical="center" wrapText="1"/>
    </xf>
    <xf numFmtId="2" fontId="9" fillId="5" borderId="1" xfId="2" applyNumberFormat="1" applyFont="1" applyFill="1" applyBorder="1" applyAlignment="1">
      <alignment horizontal="right" vertical="center" wrapText="1"/>
    </xf>
    <xf numFmtId="2" fontId="9" fillId="0" borderId="1" xfId="2" applyNumberFormat="1" applyFont="1" applyFill="1" applyBorder="1" applyAlignment="1">
      <alignment horizontal="right" vertical="center" wrapText="1"/>
    </xf>
    <xf numFmtId="0" fontId="9" fillId="9" borderId="1" xfId="0" applyFont="1" applyFill="1" applyBorder="1" applyAlignment="1">
      <alignment vertical="center" wrapText="1"/>
    </xf>
    <xf numFmtId="0" fontId="9" fillId="0" borderId="0" xfId="0" applyFont="1" applyAlignment="1">
      <alignment horizontal="left" indent="2"/>
    </xf>
    <xf numFmtId="2" fontId="9" fillId="3" borderId="1" xfId="2" applyNumberFormat="1" applyFont="1" applyFill="1" applyBorder="1" applyAlignment="1">
      <alignment horizontal="right" vertical="top" wrapText="1"/>
    </xf>
    <xf numFmtId="0" fontId="9" fillId="5" borderId="1" xfId="2" applyFont="1" applyFill="1" applyBorder="1" applyAlignment="1">
      <alignment horizontal="center" vertical="center" wrapText="1"/>
    </xf>
    <xf numFmtId="2" fontId="9" fillId="5" borderId="1" xfId="2" applyNumberFormat="1" applyFont="1" applyFill="1" applyBorder="1" applyAlignment="1">
      <alignment horizontal="left" vertical="center" wrapText="1"/>
    </xf>
    <xf numFmtId="2" fontId="9" fillId="0" borderId="1" xfId="0" applyNumberFormat="1" applyFont="1" applyBorder="1" applyAlignment="1">
      <alignment horizontal="left" vertical="center" wrapText="1"/>
    </xf>
    <xf numFmtId="2" fontId="9" fillId="5" borderId="1" xfId="0" applyNumberFormat="1" applyFont="1" applyFill="1" applyBorder="1" applyAlignment="1">
      <alignment horizontal="left" vertical="center" wrapText="1"/>
    </xf>
    <xf numFmtId="2" fontId="9" fillId="5" borderId="1" xfId="0" applyNumberFormat="1" applyFont="1" applyFill="1" applyBorder="1" applyAlignment="1">
      <alignment horizontal="right" vertical="top"/>
    </xf>
    <xf numFmtId="2" fontId="9" fillId="0" borderId="0" xfId="0" applyNumberFormat="1" applyFont="1" applyAlignment="1">
      <alignment vertical="center"/>
    </xf>
    <xf numFmtId="2" fontId="9" fillId="0" borderId="1" xfId="0" applyNumberFormat="1" applyFont="1" applyBorder="1" applyAlignment="1">
      <alignment horizontal="right" vertical="top"/>
    </xf>
    <xf numFmtId="0" fontId="9" fillId="8" borderId="1" xfId="0" applyFont="1" applyFill="1" applyBorder="1" applyAlignment="1">
      <alignment horizontal="left" vertical="center" wrapText="1"/>
    </xf>
    <xf numFmtId="2" fontId="9" fillId="5" borderId="1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vertical="center"/>
    </xf>
    <xf numFmtId="0" fontId="9" fillId="0" borderId="1" xfId="2" applyFont="1" applyFill="1" applyBorder="1" applyAlignment="1">
      <alignment horizontal="center"/>
    </xf>
    <xf numFmtId="0" fontId="9" fillId="9" borderId="1" xfId="0" applyFont="1" applyFill="1" applyBorder="1" applyAlignment="1">
      <alignment horizontal="left" vertical="center" wrapText="1"/>
    </xf>
    <xf numFmtId="2" fontId="9" fillId="2" borderId="3" xfId="0" applyNumberFormat="1" applyFont="1" applyFill="1" applyBorder="1"/>
    <xf numFmtId="0" fontId="9" fillId="3" borderId="0" xfId="0" applyFont="1" applyFill="1" applyBorder="1" applyAlignment="1">
      <alignment horizontal="justify" vertical="top" wrapText="1"/>
    </xf>
    <xf numFmtId="4" fontId="9" fillId="0" borderId="1" xfId="0" applyNumberFormat="1" applyFont="1" applyBorder="1" applyAlignment="1"/>
    <xf numFmtId="2" fontId="9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 vertical="top"/>
    </xf>
    <xf numFmtId="4" fontId="9" fillId="3" borderId="1" xfId="2" applyNumberFormat="1" applyFont="1" applyFill="1" applyBorder="1" applyAlignment="1">
      <alignment vertical="center" wrapText="1"/>
    </xf>
    <xf numFmtId="2" fontId="9" fillId="3" borderId="1" xfId="2" applyNumberFormat="1" applyFont="1" applyFill="1" applyBorder="1" applyAlignment="1">
      <alignment vertical="center" wrapText="1"/>
    </xf>
    <xf numFmtId="0" fontId="9" fillId="5" borderId="1" xfId="2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vertical="center" wrapText="1"/>
    </xf>
    <xf numFmtId="2" fontId="9" fillId="5" borderId="1" xfId="2" applyNumberFormat="1" applyFont="1" applyFill="1" applyBorder="1" applyAlignment="1">
      <alignment vertical="center" wrapText="1"/>
    </xf>
    <xf numFmtId="4" fontId="9" fillId="0" borderId="1" xfId="0" applyNumberFormat="1" applyFont="1" applyBorder="1" applyAlignment="1">
      <alignment vertical="center"/>
    </xf>
    <xf numFmtId="4" fontId="9" fillId="0" borderId="0" xfId="0" applyNumberFormat="1" applyFont="1" applyAlignment="1"/>
    <xf numFmtId="2" fontId="9" fillId="0" borderId="0" xfId="0" applyNumberFormat="1" applyFont="1" applyAlignment="1">
      <alignment horizontal="right"/>
    </xf>
    <xf numFmtId="0" fontId="9" fillId="3" borderId="1" xfId="0" applyFont="1" applyFill="1" applyBorder="1" applyAlignment="1">
      <alignment horizontal="left" vertical="center"/>
    </xf>
    <xf numFmtId="0" fontId="9" fillId="8" borderId="1" xfId="0" applyFont="1" applyFill="1" applyBorder="1" applyAlignment="1">
      <alignment horizontal="justify" vertical="center" wrapText="1"/>
    </xf>
    <xf numFmtId="2" fontId="9" fillId="3" borderId="1" xfId="0" applyNumberFormat="1" applyFont="1" applyFill="1" applyBorder="1" applyAlignment="1">
      <alignment horizontal="right"/>
    </xf>
    <xf numFmtId="2" fontId="9" fillId="4" borderId="1" xfId="3" applyNumberFormat="1" applyFont="1" applyFill="1" applyBorder="1" applyAlignment="1">
      <alignment horizontal="right" vertical="top" wrapText="1"/>
    </xf>
    <xf numFmtId="0" fontId="9" fillId="5" borderId="1" xfId="3" applyFont="1" applyFill="1" applyBorder="1" applyAlignment="1">
      <alignment horizontal="left"/>
    </xf>
    <xf numFmtId="2" fontId="9" fillId="0" borderId="1" xfId="3" applyNumberFormat="1" applyFont="1" applyFill="1" applyBorder="1" applyAlignment="1">
      <alignment horizontal="right" vertical="top" wrapText="1"/>
    </xf>
    <xf numFmtId="0" fontId="9" fillId="5" borderId="1" xfId="3" applyFont="1" applyFill="1" applyBorder="1" applyAlignment="1">
      <alignment horizontal="left" vertical="top" wrapText="1"/>
    </xf>
    <xf numFmtId="0" fontId="9" fillId="0" borderId="1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justify" vertical="center" wrapText="1"/>
    </xf>
    <xf numFmtId="0" fontId="9" fillId="3" borderId="1" xfId="0" applyNumberFormat="1" applyFont="1" applyFill="1" applyBorder="1" applyAlignment="1">
      <alignment vertical="center"/>
    </xf>
    <xf numFmtId="0" fontId="9" fillId="0" borderId="1" xfId="0" applyNumberFormat="1" applyFont="1" applyBorder="1" applyAlignment="1">
      <alignment vertical="center" wrapText="1"/>
    </xf>
    <xf numFmtId="0" fontId="9" fillId="0" borderId="1" xfId="0" applyNumberFormat="1" applyFont="1" applyBorder="1" applyAlignment="1">
      <alignment horizontal="justify" vertical="center" wrapText="1"/>
    </xf>
    <xf numFmtId="0" fontId="9" fillId="3" borderId="1" xfId="0" applyNumberFormat="1" applyFont="1" applyFill="1" applyBorder="1" applyAlignment="1">
      <alignment vertical="center" wrapText="1"/>
    </xf>
    <xf numFmtId="0" fontId="9" fillId="5" borderId="1" xfId="0" applyNumberFormat="1" applyFont="1" applyFill="1" applyBorder="1" applyAlignment="1">
      <alignment horizontal="justify" vertical="center" wrapText="1"/>
    </xf>
    <xf numFmtId="0" fontId="9" fillId="5" borderId="1" xfId="0" applyNumberFormat="1" applyFont="1" applyFill="1" applyBorder="1" applyAlignment="1">
      <alignment vertical="center" wrapText="1"/>
    </xf>
    <xf numFmtId="0" fontId="9" fillId="0" borderId="1" xfId="0" applyNumberFormat="1" applyFont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top"/>
    </xf>
    <xf numFmtId="0" fontId="9" fillId="5" borderId="1" xfId="0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vertical="top"/>
    </xf>
    <xf numFmtId="0" fontId="9" fillId="0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/>
    </xf>
    <xf numFmtId="0" fontId="9" fillId="3" borderId="0" xfId="0" applyFont="1" applyFill="1" applyBorder="1" applyAlignment="1">
      <alignment horizontal="left" vertical="center" wrapText="1"/>
    </xf>
    <xf numFmtId="4" fontId="9" fillId="3" borderId="4" xfId="0" applyNumberFormat="1" applyFont="1" applyFill="1" applyBorder="1" applyAlignment="1">
      <alignment horizontal="right" vertical="center" wrapText="1"/>
    </xf>
    <xf numFmtId="4" fontId="9" fillId="3" borderId="1" xfId="0" applyNumberFormat="1" applyFont="1" applyFill="1" applyBorder="1" applyAlignment="1">
      <alignment horizontal="righ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4" fontId="9" fillId="0" borderId="4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9" fillId="3" borderId="1" xfId="0" applyFont="1" applyFill="1" applyBorder="1" applyAlignment="1">
      <alignment horizontal="justify" vertical="center"/>
    </xf>
    <xf numFmtId="2" fontId="9" fillId="0" borderId="1" xfId="0" applyNumberFormat="1" applyFont="1" applyFill="1" applyBorder="1" applyAlignment="1">
      <alignment wrapText="1"/>
    </xf>
    <xf numFmtId="0" fontId="9" fillId="10" borderId="1" xfId="0" applyFont="1" applyFill="1" applyBorder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2" fontId="9" fillId="0" borderId="0" xfId="0" applyNumberFormat="1" applyFont="1" applyBorder="1"/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Border="1"/>
    <xf numFmtId="0" fontId="13" fillId="0" borderId="0" xfId="0" applyFont="1"/>
    <xf numFmtId="4" fontId="13" fillId="0" borderId="0" xfId="0" applyNumberFormat="1" applyFont="1"/>
    <xf numFmtId="0" fontId="12" fillId="0" borderId="0" xfId="0" applyFont="1"/>
    <xf numFmtId="0" fontId="13" fillId="0" borderId="0" xfId="0" applyFont="1" applyFill="1"/>
    <xf numFmtId="4" fontId="13" fillId="0" borderId="0" xfId="0" applyNumberFormat="1" applyFont="1" applyFill="1"/>
    <xf numFmtId="2" fontId="13" fillId="0" borderId="0" xfId="0" applyNumberFormat="1" applyFont="1" applyFill="1"/>
    <xf numFmtId="4" fontId="9" fillId="0" borderId="0" xfId="0" applyNumberFormat="1" applyFont="1"/>
    <xf numFmtId="0" fontId="9" fillId="0" borderId="0" xfId="0" applyFont="1"/>
    <xf numFmtId="0" fontId="9" fillId="3" borderId="1" xfId="0" applyFont="1" applyFill="1" applyBorder="1" applyAlignment="1">
      <alignment vertical="center"/>
    </xf>
    <xf numFmtId="2" fontId="9" fillId="3" borderId="1" xfId="0" applyNumberFormat="1" applyFont="1" applyFill="1" applyBorder="1" applyAlignment="1">
      <alignment horizontal="right" vertical="center"/>
    </xf>
    <xf numFmtId="0" fontId="9" fillId="5" borderId="1" xfId="0" applyFont="1" applyFill="1" applyBorder="1" applyAlignment="1">
      <alignment horizontal="left" vertical="center" wrapText="1"/>
    </xf>
    <xf numFmtId="2" fontId="9" fillId="2" borderId="1" xfId="0" applyNumberFormat="1" applyFont="1" applyFill="1" applyBorder="1" applyAlignment="1">
      <alignment horizontal="right" vertical="center"/>
    </xf>
    <xf numFmtId="0" fontId="9" fillId="8" borderId="1" xfId="0" applyFont="1" applyFill="1" applyBorder="1"/>
    <xf numFmtId="2" fontId="9" fillId="3" borderId="1" xfId="2" applyNumberFormat="1" applyFont="1" applyFill="1" applyBorder="1" applyAlignment="1">
      <alignment vertical="top" wrapText="1"/>
    </xf>
    <xf numFmtId="0" fontId="9" fillId="0" borderId="0" xfId="0" applyFont="1"/>
    <xf numFmtId="0" fontId="9" fillId="0" borderId="0" xfId="0" applyFont="1"/>
    <xf numFmtId="0" fontId="9" fillId="0" borderId="0" xfId="0" applyFont="1"/>
    <xf numFmtId="0" fontId="9" fillId="5" borderId="1" xfId="0" applyFont="1" applyFill="1" applyBorder="1" applyAlignment="1">
      <alignment horizontal="justify" vertical="center" wrapText="1"/>
    </xf>
    <xf numFmtId="0" fontId="9" fillId="5" borderId="1" xfId="0" applyFont="1" applyFill="1" applyBorder="1" applyAlignment="1">
      <alignment vertical="center" wrapText="1"/>
    </xf>
    <xf numFmtId="0" fontId="9" fillId="0" borderId="0" xfId="0" applyFont="1"/>
    <xf numFmtId="0" fontId="9" fillId="0" borderId="1" xfId="0" applyFont="1" applyBorder="1"/>
    <xf numFmtId="0" fontId="9" fillId="3" borderId="1" xfId="0" applyFont="1" applyFill="1" applyBorder="1"/>
    <xf numFmtId="2" fontId="9" fillId="3" borderId="1" xfId="0" applyNumberFormat="1" applyFont="1" applyFill="1" applyBorder="1" applyAlignment="1"/>
    <xf numFmtId="0" fontId="9" fillId="0" borderId="0" xfId="0" applyFont="1"/>
    <xf numFmtId="2" fontId="9" fillId="0" borderId="1" xfId="0" applyNumberFormat="1" applyFont="1" applyFill="1" applyBorder="1" applyAlignment="1">
      <alignment vertical="top" wrapText="1"/>
    </xf>
    <xf numFmtId="0" fontId="9" fillId="0" borderId="0" xfId="0" applyFont="1"/>
    <xf numFmtId="0" fontId="9" fillId="0" borderId="0" xfId="0" applyFont="1"/>
    <xf numFmtId="2" fontId="9" fillId="0" borderId="1" xfId="0" applyNumberFormat="1" applyFont="1" applyBorder="1" applyAlignment="1">
      <alignment horizontal="right" vertical="center"/>
    </xf>
    <xf numFmtId="2" fontId="9" fillId="3" borderId="1" xfId="0" applyNumberFormat="1" applyFont="1" applyFill="1" applyBorder="1" applyAlignment="1">
      <alignment horizontal="right" vertical="top" wrapText="1"/>
    </xf>
    <xf numFmtId="0" fontId="9" fillId="0" borderId="1" xfId="0" applyFont="1" applyFill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right" vertical="top" wrapText="1"/>
    </xf>
    <xf numFmtId="2" fontId="9" fillId="0" borderId="1" xfId="0" applyNumberFormat="1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/>
    </xf>
    <xf numFmtId="0" fontId="9" fillId="0" borderId="0" xfId="0" applyFont="1"/>
    <xf numFmtId="0" fontId="9" fillId="0" borderId="1" xfId="0" applyFont="1" applyBorder="1" applyAlignment="1">
      <alignment vertical="center" wrapText="1"/>
    </xf>
    <xf numFmtId="2" fontId="9" fillId="4" borderId="1" xfId="0" applyNumberFormat="1" applyFont="1" applyFill="1" applyBorder="1" applyAlignment="1">
      <alignment vertical="center"/>
    </xf>
    <xf numFmtId="0" fontId="9" fillId="0" borderId="0" xfId="0" applyFont="1"/>
    <xf numFmtId="2" fontId="9" fillId="3" borderId="1" xfId="0" applyNumberFormat="1" applyFont="1" applyFill="1" applyBorder="1" applyAlignment="1">
      <alignment vertical="top" wrapText="1"/>
    </xf>
    <xf numFmtId="0" fontId="9" fillId="0" borderId="0" xfId="0" applyFont="1"/>
    <xf numFmtId="0" fontId="9" fillId="5" borderId="1" xfId="0" applyFont="1" applyFill="1" applyBorder="1" applyAlignment="1">
      <alignment horizontal="justify" vertical="top" wrapText="1"/>
    </xf>
    <xf numFmtId="2" fontId="9" fillId="0" borderId="1" xfId="0" applyNumberFormat="1" applyFont="1" applyBorder="1" applyAlignment="1">
      <alignment vertical="center"/>
    </xf>
    <xf numFmtId="2" fontId="9" fillId="0" borderId="1" xfId="0" applyNumberFormat="1" applyFont="1" applyBorder="1"/>
    <xf numFmtId="2" fontId="9" fillId="0" borderId="1" xfId="0" applyNumberFormat="1" applyFont="1" applyBorder="1" applyAlignment="1">
      <alignment wrapText="1"/>
    </xf>
    <xf numFmtId="2" fontId="9" fillId="0" borderId="1" xfId="0" applyNumberFormat="1" applyFont="1" applyFill="1" applyBorder="1" applyAlignment="1"/>
    <xf numFmtId="2" fontId="9" fillId="5" borderId="1" xfId="0" applyNumberFormat="1" applyFont="1" applyFill="1" applyBorder="1" applyAlignment="1">
      <alignment vertical="top" wrapText="1"/>
    </xf>
    <xf numFmtId="0" fontId="9" fillId="0" borderId="0" xfId="0" applyFont="1"/>
    <xf numFmtId="2" fontId="9" fillId="5" borderId="1" xfId="0" applyNumberFormat="1" applyFont="1" applyFill="1" applyBorder="1" applyAlignment="1">
      <alignment horizontal="right" vertical="center" wrapText="1"/>
    </xf>
    <xf numFmtId="2" fontId="9" fillId="0" borderId="1" xfId="2" applyNumberFormat="1" applyFont="1" applyFill="1" applyBorder="1" applyAlignment="1">
      <alignment vertical="top" wrapText="1"/>
    </xf>
    <xf numFmtId="0" fontId="9" fillId="0" borderId="1" xfId="0" applyFont="1" applyBorder="1" applyAlignment="1">
      <alignment horizontal="left"/>
    </xf>
    <xf numFmtId="0" fontId="9" fillId="5" borderId="1" xfId="0" applyFont="1" applyFill="1" applyBorder="1" applyAlignment="1">
      <alignment horizontal="left" vertical="top" wrapText="1"/>
    </xf>
    <xf numFmtId="2" fontId="9" fillId="5" borderId="1" xfId="0" applyNumberFormat="1" applyFont="1" applyFill="1" applyBorder="1" applyAlignment="1">
      <alignment horizontal="right" vertical="center"/>
    </xf>
    <xf numFmtId="0" fontId="9" fillId="0" borderId="0" xfId="0" applyFont="1"/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0" fontId="9" fillId="5" borderId="1" xfId="0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left" vertical="top" wrapText="1"/>
    </xf>
    <xf numFmtId="2" fontId="9" fillId="3" borderId="1" xfId="0" applyNumberFormat="1" applyFont="1" applyFill="1" applyBorder="1" applyAlignment="1">
      <alignment vertical="center" wrapText="1"/>
    </xf>
    <xf numFmtId="2" fontId="9" fillId="4" borderId="1" xfId="0" applyNumberFormat="1" applyFont="1" applyFill="1" applyBorder="1" applyAlignment="1">
      <alignment vertical="center" wrapText="1"/>
    </xf>
    <xf numFmtId="2" fontId="9" fillId="0" borderId="1" xfId="0" applyNumberFormat="1" applyFont="1" applyBorder="1" applyAlignment="1"/>
    <xf numFmtId="2" fontId="9" fillId="0" borderId="1" xfId="0" applyNumberFormat="1" applyFont="1" applyBorder="1" applyAlignment="1">
      <alignment vertical="center" wrapText="1"/>
    </xf>
    <xf numFmtId="2" fontId="9" fillId="5" borderId="1" xfId="0" applyNumberFormat="1" applyFont="1" applyFill="1" applyBorder="1" applyAlignment="1"/>
    <xf numFmtId="2" fontId="9" fillId="8" borderId="1" xfId="0" applyNumberFormat="1" applyFont="1" applyFill="1" applyBorder="1" applyAlignment="1">
      <alignment vertical="center" wrapText="1"/>
    </xf>
    <xf numFmtId="0" fontId="9" fillId="0" borderId="1" xfId="0" applyFont="1" applyFill="1" applyBorder="1"/>
    <xf numFmtId="2" fontId="9" fillId="5" borderId="1" xfId="0" applyNumberFormat="1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top" wrapText="1"/>
    </xf>
    <xf numFmtId="2" fontId="9" fillId="0" borderId="1" xfId="0" applyNumberFormat="1" applyFont="1" applyBorder="1" applyAlignment="1">
      <alignment vertical="top" wrapText="1"/>
    </xf>
    <xf numFmtId="2" fontId="9" fillId="2" borderId="1" xfId="0" applyNumberFormat="1" applyFon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2" fontId="9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2" fontId="9" fillId="3" borderId="1" xfId="0" applyNumberFormat="1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vertical="center" wrapText="1"/>
    </xf>
    <xf numFmtId="4" fontId="9" fillId="3" borderId="1" xfId="0" applyNumberFormat="1" applyFont="1" applyFill="1" applyBorder="1" applyAlignment="1">
      <alignment vertical="center" wrapText="1"/>
    </xf>
    <xf numFmtId="0" fontId="9" fillId="5" borderId="0" xfId="0" applyFont="1" applyFill="1"/>
    <xf numFmtId="2" fontId="9" fillId="5" borderId="1" xfId="0" applyNumberFormat="1" applyFont="1" applyFill="1" applyBorder="1" applyAlignment="1">
      <alignment shrinkToFit="1"/>
    </xf>
    <xf numFmtId="4" fontId="9" fillId="0" borderId="1" xfId="0" applyNumberFormat="1" applyFont="1" applyFill="1" applyBorder="1" applyAlignment="1">
      <alignment vertical="center" wrapText="1"/>
    </xf>
    <xf numFmtId="2" fontId="7" fillId="0" borderId="0" xfId="0" applyNumberFormat="1" applyFont="1"/>
    <xf numFmtId="0" fontId="0" fillId="0" borderId="0" xfId="0"/>
    <xf numFmtId="0" fontId="8" fillId="0" borderId="0" xfId="0" applyFont="1"/>
    <xf numFmtId="0" fontId="9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horizontal="left" vertical="center" wrapText="1"/>
    </xf>
    <xf numFmtId="2" fontId="9" fillId="2" borderId="1" xfId="0" applyNumberFormat="1" applyFont="1" applyFill="1" applyBorder="1" applyAlignment="1">
      <alignment horizontal="right" vertical="center" wrapText="1"/>
    </xf>
    <xf numFmtId="2" fontId="12" fillId="0" borderId="0" xfId="0" applyNumberFormat="1" applyFont="1"/>
    <xf numFmtId="0" fontId="13" fillId="0" borderId="0" xfId="0" applyFont="1"/>
    <xf numFmtId="2" fontId="13" fillId="0" borderId="0" xfId="0" applyNumberFormat="1" applyFont="1"/>
    <xf numFmtId="2" fontId="9" fillId="4" borderId="1" xfId="0" applyNumberFormat="1" applyFont="1" applyFill="1" applyBorder="1" applyAlignment="1">
      <alignment horizontal="right" vertical="center"/>
    </xf>
    <xf numFmtId="2" fontId="9" fillId="0" borderId="1" xfId="0" applyNumberFormat="1" applyFont="1" applyBorder="1" applyAlignment="1">
      <alignment horizontal="right" vertical="center" wrapText="1"/>
    </xf>
    <xf numFmtId="2" fontId="9" fillId="0" borderId="1" xfId="2" applyNumberFormat="1" applyFont="1" applyFill="1" applyBorder="1" applyAlignment="1">
      <alignment horizontal="right" vertical="top" wrapText="1"/>
    </xf>
    <xf numFmtId="2" fontId="9" fillId="5" borderId="1" xfId="2" applyNumberFormat="1" applyFont="1" applyFill="1" applyBorder="1" applyAlignment="1">
      <alignment horizontal="right" vertical="top" wrapText="1"/>
    </xf>
    <xf numFmtId="0" fontId="9" fillId="3" borderId="1" xfId="0" applyFont="1" applyFill="1" applyBorder="1" applyAlignment="1">
      <alignment horizontal="right" vertical="center" wrapText="1"/>
    </xf>
    <xf numFmtId="2" fontId="9" fillId="9" borderId="1" xfId="0" applyNumberFormat="1" applyFont="1" applyFill="1" applyBorder="1" applyAlignment="1">
      <alignment horizontal="right" vertical="center" wrapText="1"/>
    </xf>
    <xf numFmtId="2" fontId="9" fillId="0" borderId="1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/>
    </xf>
    <xf numFmtId="2" fontId="9" fillId="7" borderId="1" xfId="0" applyNumberFormat="1" applyFont="1" applyFill="1" applyBorder="1" applyAlignment="1">
      <alignment horizontal="right"/>
    </xf>
    <xf numFmtId="0" fontId="9" fillId="9" borderId="1" xfId="0" applyFont="1" applyFill="1" applyBorder="1" applyAlignment="1">
      <alignment horizontal="right" vertical="center" wrapText="1"/>
    </xf>
    <xf numFmtId="2" fontId="9" fillId="4" borderId="1" xfId="0" applyNumberFormat="1" applyFont="1" applyFill="1" applyBorder="1" applyAlignment="1">
      <alignment horizontal="right" wrapText="1"/>
    </xf>
    <xf numFmtId="2" fontId="9" fillId="0" borderId="1" xfId="0" applyNumberFormat="1" applyFont="1" applyBorder="1" applyAlignment="1">
      <alignment horizontal="right" wrapText="1"/>
    </xf>
    <xf numFmtId="0" fontId="9" fillId="3" borderId="1" xfId="0" applyFont="1" applyFill="1" applyBorder="1" applyAlignment="1">
      <alignment horizontal="right"/>
    </xf>
    <xf numFmtId="2" fontId="9" fillId="4" borderId="1" xfId="0" applyNumberFormat="1" applyFont="1" applyFill="1" applyBorder="1" applyAlignment="1">
      <alignment horizontal="right"/>
    </xf>
    <xf numFmtId="2" fontId="9" fillId="0" borderId="1" xfId="0" applyNumberFormat="1" applyFont="1" applyFill="1" applyBorder="1" applyAlignment="1">
      <alignment horizontal="right"/>
    </xf>
    <xf numFmtId="0" fontId="9" fillId="0" borderId="1" xfId="0" applyFont="1" applyBorder="1" applyAlignment="1">
      <alignment horizontal="right" vertical="center" wrapText="1"/>
    </xf>
    <xf numFmtId="164" fontId="9" fillId="0" borderId="1" xfId="0" applyNumberFormat="1" applyFont="1" applyBorder="1" applyAlignment="1">
      <alignment horizontal="right" vertical="center" wrapText="1"/>
    </xf>
    <xf numFmtId="164" fontId="9" fillId="4" borderId="1" xfId="0" applyNumberFormat="1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right" vertical="top" wrapText="1"/>
    </xf>
    <xf numFmtId="2" fontId="9" fillId="3" borderId="1" xfId="0" applyNumberFormat="1" applyFont="1" applyFill="1" applyBorder="1" applyAlignment="1">
      <alignment horizontal="right" vertical="center" wrapText="1"/>
    </xf>
    <xf numFmtId="2" fontId="9" fillId="4" borderId="1" xfId="0" applyNumberFormat="1" applyFont="1" applyFill="1" applyBorder="1" applyAlignment="1">
      <alignment horizontal="right" vertical="center" wrapText="1"/>
    </xf>
    <xf numFmtId="2" fontId="9" fillId="0" borderId="1" xfId="0" applyNumberFormat="1" applyFont="1" applyBorder="1" applyAlignment="1">
      <alignment horizontal="right"/>
    </xf>
    <xf numFmtId="2" fontId="9" fillId="5" borderId="1" xfId="0" applyNumberFormat="1" applyFont="1" applyFill="1" applyBorder="1" applyAlignment="1">
      <alignment horizontal="right"/>
    </xf>
    <xf numFmtId="0" fontId="14" fillId="0" borderId="0" xfId="0" applyFont="1"/>
    <xf numFmtId="0" fontId="15" fillId="0" borderId="0" xfId="0" applyFont="1"/>
    <xf numFmtId="2" fontId="15" fillId="0" borderId="0" xfId="0" applyNumberFormat="1" applyFont="1"/>
    <xf numFmtId="2" fontId="14" fillId="0" borderId="0" xfId="0" applyNumberFormat="1" applyFont="1"/>
    <xf numFmtId="4" fontId="15" fillId="9" borderId="1" xfId="0" applyNumberFormat="1" applyFont="1" applyFill="1" applyBorder="1" applyAlignment="1">
      <alignment horizontal="center"/>
    </xf>
    <xf numFmtId="0" fontId="15" fillId="9" borderId="1" xfId="0" applyFont="1" applyFill="1" applyBorder="1" applyAlignment="1">
      <alignment horizontal="center"/>
    </xf>
    <xf numFmtId="0" fontId="15" fillId="9" borderId="1" xfId="0" applyFont="1" applyFill="1" applyBorder="1" applyAlignment="1">
      <alignment horizontal="center" vertical="top"/>
    </xf>
    <xf numFmtId="4" fontId="16" fillId="9" borderId="1" xfId="0" applyNumberFormat="1" applyFont="1" applyFill="1" applyBorder="1" applyAlignment="1">
      <alignment horizontal="center"/>
    </xf>
    <xf numFmtId="0" fontId="17" fillId="9" borderId="1" xfId="0" applyFont="1" applyFill="1" applyBorder="1" applyAlignment="1">
      <alignment horizontal="left" vertical="center" wrapText="1"/>
    </xf>
    <xf numFmtId="0" fontId="15" fillId="9" borderId="1" xfId="0" applyFont="1" applyFill="1" applyBorder="1" applyAlignment="1">
      <alignment horizontal="left" vertical="center" wrapText="1"/>
    </xf>
    <xf numFmtId="4" fontId="15" fillId="9" borderId="1" xfId="0" applyNumberFormat="1" applyFont="1" applyFill="1" applyBorder="1" applyAlignment="1">
      <alignment horizontal="left" vertical="center" wrapText="1"/>
    </xf>
    <xf numFmtId="2" fontId="18" fillId="0" borderId="0" xfId="0" applyNumberFormat="1" applyFont="1"/>
    <xf numFmtId="2" fontId="15" fillId="0" borderId="0" xfId="0" applyNumberFormat="1" applyFont="1" applyFill="1"/>
    <xf numFmtId="0" fontId="16" fillId="0" borderId="0" xfId="0" applyFont="1"/>
    <xf numFmtId="0" fontId="14" fillId="9" borderId="0" xfId="0" applyFont="1" applyFill="1"/>
    <xf numFmtId="0" fontId="18" fillId="9" borderId="0" xfId="0" applyFont="1" applyFill="1"/>
    <xf numFmtId="4" fontId="15" fillId="0" borderId="0" xfId="0" applyNumberFormat="1" applyFont="1"/>
    <xf numFmtId="0" fontId="15" fillId="0" borderId="0" xfId="0" applyFont="1" applyFill="1"/>
    <xf numFmtId="4" fontId="15" fillId="0" borderId="0" xfId="0" applyNumberFormat="1" applyFont="1" applyFill="1"/>
    <xf numFmtId="2" fontId="15" fillId="9" borderId="5" xfId="7" applyNumberFormat="1" applyFont="1" applyFill="1" applyBorder="1" applyAlignment="1"/>
    <xf numFmtId="2" fontId="15" fillId="9" borderId="4" xfId="7" applyNumberFormat="1" applyFont="1" applyFill="1" applyBorder="1" applyAlignment="1"/>
    <xf numFmtId="0" fontId="15" fillId="9" borderId="6" xfId="7" applyFont="1" applyFill="1" applyBorder="1" applyAlignment="1"/>
    <xf numFmtId="0" fontId="16" fillId="9" borderId="6" xfId="7" applyFont="1" applyFill="1" applyBorder="1" applyAlignment="1"/>
    <xf numFmtId="2" fontId="15" fillId="9" borderId="1" xfId="7" applyNumberFormat="1" applyFont="1" applyFill="1" applyBorder="1" applyAlignment="1">
      <alignment horizontal="center"/>
    </xf>
    <xf numFmtId="0" fontId="15" fillId="9" borderId="1" xfId="7" applyFont="1" applyFill="1" applyBorder="1" applyAlignment="1">
      <alignment horizontal="center"/>
    </xf>
    <xf numFmtId="0" fontId="16" fillId="9" borderId="1" xfId="7" applyFont="1" applyFill="1" applyBorder="1" applyAlignment="1">
      <alignment horizontal="center"/>
    </xf>
    <xf numFmtId="0" fontId="15" fillId="9" borderId="1" xfId="7" applyFont="1" applyFill="1" applyBorder="1" applyAlignment="1">
      <alignment horizontal="center" vertical="center"/>
    </xf>
    <xf numFmtId="2" fontId="16" fillId="9" borderId="1" xfId="7" applyNumberFormat="1" applyFont="1" applyFill="1" applyBorder="1" applyAlignment="1">
      <alignment horizontal="center"/>
    </xf>
    <xf numFmtId="164" fontId="15" fillId="9" borderId="1" xfId="7" applyNumberFormat="1" applyFont="1" applyFill="1" applyBorder="1" applyAlignment="1">
      <alignment horizontal="center"/>
    </xf>
    <xf numFmtId="164" fontId="15" fillId="9" borderId="1" xfId="0" applyNumberFormat="1" applyFont="1" applyFill="1" applyBorder="1" applyAlignment="1">
      <alignment horizontal="center"/>
    </xf>
    <xf numFmtId="164" fontId="16" fillId="9" borderId="1" xfId="7" applyNumberFormat="1" applyFont="1" applyFill="1" applyBorder="1" applyAlignment="1">
      <alignment horizontal="center"/>
    </xf>
    <xf numFmtId="0" fontId="16" fillId="9" borderId="6" xfId="7" applyFont="1" applyFill="1" applyBorder="1" applyAlignment="1">
      <alignment horizontal="center"/>
    </xf>
    <xf numFmtId="164" fontId="4" fillId="9" borderId="1" xfId="7" applyNumberFormat="1" applyFont="1" applyFill="1" applyBorder="1" applyAlignment="1">
      <alignment horizontal="center"/>
    </xf>
    <xf numFmtId="0" fontId="9" fillId="3" borderId="1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/>
    </xf>
    <xf numFmtId="0" fontId="9" fillId="8" borderId="1" xfId="1" applyFont="1" applyFill="1" applyBorder="1" applyAlignment="1">
      <alignment horizontal="center" vertical="center"/>
    </xf>
    <xf numFmtId="4" fontId="9" fillId="5" borderId="1" xfId="0" applyNumberFormat="1" applyFont="1" applyFill="1" applyBorder="1" applyAlignment="1">
      <alignment horizontal="center" vertical="center" wrapText="1"/>
    </xf>
    <xf numFmtId="0" fontId="15" fillId="9" borderId="6" xfId="7" applyFont="1" applyFill="1" applyBorder="1" applyAlignment="1">
      <alignment horizontal="center"/>
    </xf>
    <xf numFmtId="2" fontId="15" fillId="9" borderId="5" xfId="7" applyNumberFormat="1" applyFont="1" applyFill="1" applyBorder="1" applyAlignment="1">
      <alignment horizontal="center"/>
    </xf>
    <xf numFmtId="2" fontId="15" fillId="9" borderId="4" xfId="7" applyNumberFormat="1" applyFont="1" applyFill="1" applyBorder="1" applyAlignment="1">
      <alignment horizontal="center"/>
    </xf>
    <xf numFmtId="0" fontId="9" fillId="3" borderId="1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/>
    </xf>
    <xf numFmtId="0" fontId="9" fillId="3" borderId="1" xfId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left" vertical="center" wrapText="1"/>
    </xf>
    <xf numFmtId="0" fontId="9" fillId="3" borderId="7" xfId="1" applyFont="1" applyFill="1" applyBorder="1" applyAlignment="1">
      <alignment horizontal="left"/>
    </xf>
    <xf numFmtId="0" fontId="9" fillId="3" borderId="8" xfId="1" applyFont="1" applyFill="1" applyBorder="1" applyAlignment="1">
      <alignment horizontal="left"/>
    </xf>
    <xf numFmtId="0" fontId="9" fillId="8" borderId="1" xfId="1" applyFont="1" applyFill="1" applyBorder="1" applyAlignment="1">
      <alignment horizontal="center" vertical="center"/>
    </xf>
    <xf numFmtId="0" fontId="9" fillId="8" borderId="1" xfId="1" applyFont="1" applyFill="1" applyBorder="1" applyAlignment="1">
      <alignment horizontal="center" vertical="center" wrapText="1"/>
    </xf>
    <xf numFmtId="4" fontId="9" fillId="5" borderId="5" xfId="0" applyNumberFormat="1" applyFont="1" applyFill="1" applyBorder="1" applyAlignment="1">
      <alignment horizontal="center" vertical="center" wrapText="1"/>
    </xf>
    <xf numFmtId="4" fontId="9" fillId="5" borderId="4" xfId="0" applyNumberFormat="1" applyFont="1" applyFill="1" applyBorder="1" applyAlignment="1">
      <alignment horizontal="center" vertical="center" wrapText="1"/>
    </xf>
    <xf numFmtId="4" fontId="9" fillId="5" borderId="1" xfId="0" applyNumberFormat="1" applyFont="1" applyFill="1" applyBorder="1" applyAlignment="1">
      <alignment horizontal="center" vertical="center" wrapText="1"/>
    </xf>
    <xf numFmtId="4" fontId="11" fillId="5" borderId="1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4" fontId="9" fillId="5" borderId="0" xfId="0" applyNumberFormat="1" applyFont="1" applyFill="1" applyBorder="1" applyAlignment="1">
      <alignment horizontal="center" vertical="center" wrapText="1"/>
    </xf>
    <xf numFmtId="4" fontId="9" fillId="5" borderId="9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5" fillId="9" borderId="5" xfId="7" applyFont="1" applyFill="1" applyBorder="1" applyAlignment="1">
      <alignment horizontal="center"/>
    </xf>
    <xf numFmtId="0" fontId="15" fillId="9" borderId="6" xfId="7" applyFont="1" applyFill="1" applyBorder="1" applyAlignment="1">
      <alignment horizontal="center"/>
    </xf>
    <xf numFmtId="0" fontId="15" fillId="9" borderId="4" xfId="7" applyFont="1" applyFill="1" applyBorder="1" applyAlignment="1">
      <alignment horizontal="center"/>
    </xf>
    <xf numFmtId="0" fontId="15" fillId="9" borderId="3" xfId="7" applyFont="1" applyFill="1" applyBorder="1" applyAlignment="1">
      <alignment horizontal="center" vertical="center"/>
    </xf>
    <xf numFmtId="0" fontId="15" fillId="9" borderId="8" xfId="7" applyFont="1" applyFill="1" applyBorder="1" applyAlignment="1">
      <alignment horizontal="center" vertical="center"/>
    </xf>
    <xf numFmtId="2" fontId="15" fillId="9" borderId="5" xfId="7" applyNumberFormat="1" applyFont="1" applyFill="1" applyBorder="1" applyAlignment="1">
      <alignment horizontal="center"/>
    </xf>
    <xf numFmtId="2" fontId="15" fillId="9" borderId="4" xfId="7" applyNumberFormat="1" applyFont="1" applyFill="1" applyBorder="1" applyAlignment="1">
      <alignment horizontal="center"/>
    </xf>
  </cellXfs>
  <cellStyles count="8">
    <cellStyle name="Акцент4" xfId="1" builtinId="41"/>
    <cellStyle name="Обычный" xfId="0" builtinId="0"/>
    <cellStyle name="Обычный 2" xfId="2"/>
    <cellStyle name="Обычный 3" xfId="3"/>
    <cellStyle name="Обычный 3 2" xfId="4"/>
    <cellStyle name="Обычный 3 3" xfId="5"/>
    <cellStyle name="Обычный 4" xfId="6"/>
    <cellStyle name="Обычный 4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24</xdr:row>
      <xdr:rowOff>110938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12C4FC0A-1006-4FEF-8179-DE8705861682}"/>
            </a:ext>
          </a:extLst>
        </xdr:cNvPr>
        <xdr:cNvSpPr txBox="1"/>
      </xdr:nvSpPr>
      <xdr:spPr>
        <a:xfrm>
          <a:off x="2724150" y="7753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2"/>
  <sheetViews>
    <sheetView topLeftCell="A97" zoomScale="40" zoomScaleNormal="55" zoomScaleSheetLayoutView="40" zoomScalePageLayoutView="40" workbookViewId="0">
      <selection activeCell="N3" sqref="N3"/>
    </sheetView>
  </sheetViews>
  <sheetFormatPr defaultRowHeight="38.25" x14ac:dyDescent="0.55000000000000004"/>
  <cols>
    <col min="1" max="1" width="26.28515625" style="30" bestFit="1" customWidth="1"/>
    <col min="2" max="2" width="127.28515625" style="14" customWidth="1"/>
    <col min="3" max="3" width="20.5703125" style="14" bestFit="1" customWidth="1"/>
    <col min="4" max="4" width="18.7109375" style="14" bestFit="1" customWidth="1"/>
    <col min="5" max="6" width="21.5703125" style="14" bestFit="1" customWidth="1"/>
    <col min="7" max="10" width="15.5703125" style="14" bestFit="1" customWidth="1"/>
    <col min="11" max="12" width="18.5703125" style="14" bestFit="1" customWidth="1"/>
    <col min="13" max="14" width="21.5703125" style="14" bestFit="1" customWidth="1"/>
    <col min="15" max="16" width="15.5703125" style="14" bestFit="1" customWidth="1"/>
    <col min="17" max="17" width="3.28515625" style="13" customWidth="1"/>
    <col min="18" max="16384" width="9.140625" style="14"/>
  </cols>
  <sheetData>
    <row r="1" spans="1:17" x14ac:dyDescent="0.55000000000000004">
      <c r="A1" s="293" t="s">
        <v>0</v>
      </c>
      <c r="B1" s="294" t="s">
        <v>1</v>
      </c>
      <c r="C1" s="293" t="s">
        <v>2</v>
      </c>
      <c r="D1" s="292"/>
      <c r="E1" s="293" t="s">
        <v>2</v>
      </c>
      <c r="F1" s="292"/>
      <c r="G1" s="291" t="s">
        <v>3</v>
      </c>
      <c r="H1" s="292"/>
      <c r="I1" s="292"/>
      <c r="J1" s="292"/>
      <c r="K1" s="292"/>
      <c r="L1" s="292"/>
      <c r="M1" s="293" t="s">
        <v>4</v>
      </c>
      <c r="N1" s="292"/>
      <c r="O1" s="293" t="s">
        <v>5</v>
      </c>
      <c r="P1" s="293"/>
    </row>
    <row r="2" spans="1:17" x14ac:dyDescent="0.55000000000000004">
      <c r="A2" s="293"/>
      <c r="B2" s="295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3"/>
      <c r="P2" s="293"/>
    </row>
    <row r="3" spans="1:17" ht="79.5" customHeight="1" x14ac:dyDescent="0.55000000000000004">
      <c r="A3" s="293"/>
      <c r="B3" s="296"/>
      <c r="C3" s="284" t="s">
        <v>6</v>
      </c>
      <c r="D3" s="284" t="s">
        <v>7</v>
      </c>
      <c r="E3" s="284" t="s">
        <v>6</v>
      </c>
      <c r="F3" s="284" t="s">
        <v>7</v>
      </c>
      <c r="G3" s="293" t="s">
        <v>8</v>
      </c>
      <c r="H3" s="293"/>
      <c r="I3" s="293" t="s">
        <v>9</v>
      </c>
      <c r="J3" s="291"/>
      <c r="K3" s="291" t="s">
        <v>10</v>
      </c>
      <c r="L3" s="291"/>
      <c r="M3" s="285"/>
      <c r="N3" s="285"/>
      <c r="O3" s="291" t="s">
        <v>11</v>
      </c>
      <c r="P3" s="291"/>
    </row>
    <row r="4" spans="1:17" x14ac:dyDescent="0.55000000000000004">
      <c r="A4" s="222"/>
      <c r="B4" s="154" t="s">
        <v>12</v>
      </c>
      <c r="C4" s="222" t="s">
        <v>13</v>
      </c>
      <c r="D4" s="222" t="s">
        <v>14</v>
      </c>
      <c r="E4" s="222" t="s">
        <v>15</v>
      </c>
      <c r="F4" s="15" t="s">
        <v>15</v>
      </c>
      <c r="G4" s="15" t="s">
        <v>6</v>
      </c>
      <c r="H4" s="187" t="s">
        <v>7</v>
      </c>
      <c r="I4" s="15" t="s">
        <v>6</v>
      </c>
      <c r="J4" s="187" t="s">
        <v>7</v>
      </c>
      <c r="K4" s="15" t="s">
        <v>6</v>
      </c>
      <c r="L4" s="187" t="s">
        <v>7</v>
      </c>
      <c r="M4" s="15" t="s">
        <v>6</v>
      </c>
      <c r="N4" s="187" t="s">
        <v>7</v>
      </c>
      <c r="O4" s="15" t="s">
        <v>6</v>
      </c>
      <c r="P4" s="187" t="s">
        <v>7</v>
      </c>
      <c r="Q4" s="16"/>
    </row>
    <row r="5" spans="1:17" x14ac:dyDescent="0.55000000000000004">
      <c r="A5" s="188" t="s">
        <v>16</v>
      </c>
      <c r="B5" s="189" t="s">
        <v>17</v>
      </c>
      <c r="C5" s="247"/>
      <c r="D5" s="247"/>
      <c r="E5" s="248">
        <v>150</v>
      </c>
      <c r="F5" s="248">
        <v>200</v>
      </c>
      <c r="G5" s="249">
        <v>5.05</v>
      </c>
      <c r="H5" s="249">
        <v>6.67</v>
      </c>
      <c r="I5" s="249">
        <v>4.8600000000000003</v>
      </c>
      <c r="J5" s="249">
        <v>6.96</v>
      </c>
      <c r="K5" s="249">
        <v>17.14</v>
      </c>
      <c r="L5" s="249">
        <v>22.14</v>
      </c>
      <c r="M5" s="249">
        <v>132</v>
      </c>
      <c r="N5" s="249">
        <v>179</v>
      </c>
      <c r="O5" s="249">
        <v>0.68</v>
      </c>
      <c r="P5" s="249">
        <v>0.91</v>
      </c>
      <c r="Q5" s="17"/>
    </row>
    <row r="6" spans="1:17" x14ac:dyDescent="0.55000000000000004">
      <c r="A6" s="222"/>
      <c r="B6" s="190" t="s">
        <v>18</v>
      </c>
      <c r="C6" s="229">
        <v>105</v>
      </c>
      <c r="D6" s="229">
        <v>141</v>
      </c>
      <c r="E6" s="229">
        <v>105</v>
      </c>
      <c r="F6" s="229">
        <v>141</v>
      </c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17"/>
    </row>
    <row r="7" spans="1:17" x14ac:dyDescent="0.55000000000000004">
      <c r="A7" s="222"/>
      <c r="B7" s="190" t="s">
        <v>19</v>
      </c>
      <c r="C7" s="229">
        <v>14</v>
      </c>
      <c r="D7" s="229">
        <v>18</v>
      </c>
      <c r="E7" s="229">
        <v>14</v>
      </c>
      <c r="F7" s="229">
        <v>18</v>
      </c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17"/>
    </row>
    <row r="8" spans="1:17" x14ac:dyDescent="0.55000000000000004">
      <c r="A8" s="222"/>
      <c r="B8" s="190" t="s">
        <v>20</v>
      </c>
      <c r="C8" s="229">
        <v>6</v>
      </c>
      <c r="D8" s="229">
        <v>8</v>
      </c>
      <c r="E8" s="229">
        <v>6</v>
      </c>
      <c r="F8" s="229">
        <v>8</v>
      </c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17"/>
    </row>
    <row r="9" spans="1:17" x14ac:dyDescent="0.55000000000000004">
      <c r="A9" s="222"/>
      <c r="B9" s="190" t="s">
        <v>21</v>
      </c>
      <c r="C9" s="229">
        <v>1</v>
      </c>
      <c r="D9" s="229">
        <v>2</v>
      </c>
      <c r="E9" s="229">
        <v>1</v>
      </c>
      <c r="F9" s="229">
        <v>2</v>
      </c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17"/>
    </row>
    <row r="10" spans="1:17" x14ac:dyDescent="0.55000000000000004">
      <c r="A10" s="222"/>
      <c r="B10" s="190" t="s">
        <v>22</v>
      </c>
      <c r="C10" s="229">
        <v>3</v>
      </c>
      <c r="D10" s="229">
        <v>4</v>
      </c>
      <c r="E10" s="229">
        <v>3</v>
      </c>
      <c r="F10" s="229">
        <v>4</v>
      </c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16"/>
    </row>
    <row r="11" spans="1:17" x14ac:dyDescent="0.55000000000000004">
      <c r="A11" s="188" t="s">
        <v>23</v>
      </c>
      <c r="B11" s="189" t="s">
        <v>24</v>
      </c>
      <c r="C11" s="247"/>
      <c r="D11" s="247"/>
      <c r="E11" s="248">
        <v>180</v>
      </c>
      <c r="F11" s="248">
        <v>200</v>
      </c>
      <c r="G11" s="249">
        <v>2.4</v>
      </c>
      <c r="H11" s="249">
        <v>3.26</v>
      </c>
      <c r="I11" s="249">
        <v>3.52</v>
      </c>
      <c r="J11" s="249">
        <v>4.4000000000000004</v>
      </c>
      <c r="K11" s="249">
        <v>15.02</v>
      </c>
      <c r="L11" s="249">
        <v>18.29</v>
      </c>
      <c r="M11" s="249">
        <v>101.36</v>
      </c>
      <c r="N11" s="249">
        <v>125.8</v>
      </c>
      <c r="O11" s="249">
        <v>1.31</v>
      </c>
      <c r="P11" s="249">
        <v>1.65</v>
      </c>
      <c r="Q11" s="17"/>
    </row>
    <row r="12" spans="1:17" x14ac:dyDescent="0.55000000000000004">
      <c r="A12" s="222"/>
      <c r="B12" s="190" t="s">
        <v>18</v>
      </c>
      <c r="C12" s="229">
        <v>101</v>
      </c>
      <c r="D12" s="229">
        <v>127</v>
      </c>
      <c r="E12" s="229">
        <v>101</v>
      </c>
      <c r="F12" s="229">
        <v>127</v>
      </c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17"/>
    </row>
    <row r="13" spans="1:17" x14ac:dyDescent="0.55000000000000004">
      <c r="A13" s="222"/>
      <c r="B13" s="190" t="s">
        <v>25</v>
      </c>
      <c r="C13" s="229">
        <v>2.86</v>
      </c>
      <c r="D13" s="229">
        <v>3.43</v>
      </c>
      <c r="E13" s="229">
        <v>2.86</v>
      </c>
      <c r="F13" s="229">
        <v>3.43</v>
      </c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17"/>
    </row>
    <row r="14" spans="1:17" x14ac:dyDescent="0.55000000000000004">
      <c r="A14" s="222"/>
      <c r="B14" s="190" t="s">
        <v>22</v>
      </c>
      <c r="C14" s="229">
        <v>10</v>
      </c>
      <c r="D14" s="229">
        <v>12</v>
      </c>
      <c r="E14" s="229">
        <v>10</v>
      </c>
      <c r="F14" s="229">
        <v>12</v>
      </c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16"/>
    </row>
    <row r="15" spans="1:17" x14ac:dyDescent="0.55000000000000004">
      <c r="A15" s="188" t="s">
        <v>26</v>
      </c>
      <c r="B15" s="189" t="s">
        <v>27</v>
      </c>
      <c r="C15" s="247"/>
      <c r="D15" s="247"/>
      <c r="E15" s="228">
        <v>36</v>
      </c>
      <c r="F15" s="228">
        <v>60</v>
      </c>
      <c r="G15" s="249">
        <v>3.04</v>
      </c>
      <c r="H15" s="249">
        <v>4.97</v>
      </c>
      <c r="I15" s="249">
        <v>6.82</v>
      </c>
      <c r="J15" s="249">
        <v>8.16</v>
      </c>
      <c r="K15" s="249">
        <v>10.91</v>
      </c>
      <c r="L15" s="249">
        <v>20.7</v>
      </c>
      <c r="M15" s="249">
        <v>117.18</v>
      </c>
      <c r="N15" s="249">
        <v>176.12</v>
      </c>
      <c r="O15" s="249">
        <v>0.06</v>
      </c>
      <c r="P15" s="249">
        <v>0.08</v>
      </c>
      <c r="Q15" s="17"/>
    </row>
    <row r="16" spans="1:17" x14ac:dyDescent="0.55000000000000004">
      <c r="A16" s="222"/>
      <c r="B16" s="190" t="s">
        <v>28</v>
      </c>
      <c r="C16" s="229">
        <v>8.6</v>
      </c>
      <c r="D16" s="229">
        <v>12.9</v>
      </c>
      <c r="E16" s="229">
        <v>8</v>
      </c>
      <c r="F16" s="229">
        <v>12</v>
      </c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17"/>
    </row>
    <row r="17" spans="1:17" x14ac:dyDescent="0.55000000000000004">
      <c r="A17" s="222"/>
      <c r="B17" s="190" t="s">
        <v>29</v>
      </c>
      <c r="C17" s="229">
        <v>6</v>
      </c>
      <c r="D17" s="229">
        <v>6</v>
      </c>
      <c r="E17" s="229">
        <v>6</v>
      </c>
      <c r="F17" s="229">
        <v>6</v>
      </c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16"/>
    </row>
    <row r="18" spans="1:17" x14ac:dyDescent="0.55000000000000004">
      <c r="A18" s="222"/>
      <c r="B18" s="190" t="s">
        <v>30</v>
      </c>
      <c r="C18" s="229">
        <v>22</v>
      </c>
      <c r="D18" s="229">
        <v>42</v>
      </c>
      <c r="E18" s="229">
        <v>22</v>
      </c>
      <c r="F18" s="229">
        <v>42</v>
      </c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17"/>
    </row>
    <row r="19" spans="1:17" x14ac:dyDescent="0.55000000000000004">
      <c r="A19" s="222"/>
      <c r="B19" s="18" t="s">
        <v>31</v>
      </c>
      <c r="C19" s="250"/>
      <c r="D19" s="250"/>
      <c r="E19" s="161"/>
      <c r="F19" s="161"/>
      <c r="G19" s="249"/>
      <c r="H19" s="249"/>
      <c r="I19" s="249"/>
      <c r="J19" s="249"/>
      <c r="K19" s="249"/>
      <c r="L19" s="249"/>
      <c r="M19" s="249"/>
      <c r="N19" s="249"/>
      <c r="O19" s="249"/>
      <c r="P19" s="249"/>
    </row>
    <row r="20" spans="1:17" x14ac:dyDescent="0.55000000000000004">
      <c r="A20" s="188"/>
      <c r="B20" s="189" t="s">
        <v>32</v>
      </c>
      <c r="C20" s="247"/>
      <c r="D20" s="247"/>
      <c r="E20" s="145">
        <f t="shared" ref="E20:P20" si="0">E5+E11+E15</f>
        <v>366</v>
      </c>
      <c r="F20" s="145">
        <f t="shared" si="0"/>
        <v>460</v>
      </c>
      <c r="G20" s="145">
        <f t="shared" si="0"/>
        <v>10.489999999999998</v>
      </c>
      <c r="H20" s="145">
        <f t="shared" si="0"/>
        <v>14.899999999999999</v>
      </c>
      <c r="I20" s="145">
        <f t="shared" si="0"/>
        <v>15.200000000000001</v>
      </c>
      <c r="J20" s="145">
        <f t="shared" si="0"/>
        <v>19.52</v>
      </c>
      <c r="K20" s="145">
        <f t="shared" si="0"/>
        <v>43.069999999999993</v>
      </c>
      <c r="L20" s="145">
        <f t="shared" si="0"/>
        <v>61.129999999999995</v>
      </c>
      <c r="M20" s="145">
        <f t="shared" si="0"/>
        <v>350.54</v>
      </c>
      <c r="N20" s="145">
        <f t="shared" si="0"/>
        <v>480.92</v>
      </c>
      <c r="O20" s="145">
        <f t="shared" si="0"/>
        <v>2.0500000000000003</v>
      </c>
      <c r="P20" s="145">
        <f t="shared" si="0"/>
        <v>2.64</v>
      </c>
    </row>
    <row r="21" spans="1:17" x14ac:dyDescent="0.55000000000000004">
      <c r="A21" s="188" t="s">
        <v>33</v>
      </c>
      <c r="B21" s="146" t="s">
        <v>34</v>
      </c>
      <c r="C21" s="19">
        <v>125</v>
      </c>
      <c r="D21" s="19">
        <v>125</v>
      </c>
      <c r="E21" s="228">
        <v>125</v>
      </c>
      <c r="F21" s="228">
        <v>125</v>
      </c>
      <c r="G21" s="249">
        <v>0.13</v>
      </c>
      <c r="H21" s="249">
        <v>0.13</v>
      </c>
      <c r="I21" s="249">
        <v>0</v>
      </c>
      <c r="J21" s="249">
        <v>0</v>
      </c>
      <c r="K21" s="249">
        <v>11.38</v>
      </c>
      <c r="L21" s="249">
        <v>11.38</v>
      </c>
      <c r="M21" s="249">
        <v>46.25</v>
      </c>
      <c r="N21" s="249">
        <v>46.25</v>
      </c>
      <c r="O21" s="249">
        <v>2.5</v>
      </c>
      <c r="P21" s="249">
        <v>2.5</v>
      </c>
    </row>
    <row r="22" spans="1:17" x14ac:dyDescent="0.55000000000000004">
      <c r="A22" s="222"/>
      <c r="B22" s="189" t="s">
        <v>32</v>
      </c>
      <c r="C22" s="247"/>
      <c r="D22" s="247"/>
      <c r="E22" s="145">
        <f>E21</f>
        <v>125</v>
      </c>
      <c r="F22" s="145">
        <f>F21</f>
        <v>125</v>
      </c>
      <c r="G22" s="145">
        <f t="shared" ref="G22:P22" si="1">G21</f>
        <v>0.13</v>
      </c>
      <c r="H22" s="145">
        <f t="shared" si="1"/>
        <v>0.13</v>
      </c>
      <c r="I22" s="145">
        <f t="shared" si="1"/>
        <v>0</v>
      </c>
      <c r="J22" s="145">
        <f t="shared" si="1"/>
        <v>0</v>
      </c>
      <c r="K22" s="145">
        <f t="shared" si="1"/>
        <v>11.38</v>
      </c>
      <c r="L22" s="145">
        <f t="shared" si="1"/>
        <v>11.38</v>
      </c>
      <c r="M22" s="145">
        <f t="shared" si="1"/>
        <v>46.25</v>
      </c>
      <c r="N22" s="145">
        <f t="shared" si="1"/>
        <v>46.25</v>
      </c>
      <c r="O22" s="145">
        <f t="shared" si="1"/>
        <v>2.5</v>
      </c>
      <c r="P22" s="145">
        <f t="shared" si="1"/>
        <v>2.5</v>
      </c>
    </row>
    <row r="23" spans="1:17" x14ac:dyDescent="0.55000000000000004">
      <c r="A23" s="188"/>
      <c r="B23" s="154" t="s">
        <v>35</v>
      </c>
      <c r="C23" s="249"/>
      <c r="D23" s="249"/>
      <c r="E23" s="161"/>
      <c r="F23" s="161"/>
      <c r="G23" s="250"/>
      <c r="H23" s="250"/>
      <c r="I23" s="250"/>
      <c r="J23" s="250"/>
      <c r="K23" s="250"/>
      <c r="L23" s="250"/>
      <c r="M23" s="250"/>
      <c r="N23" s="250"/>
      <c r="O23" s="250"/>
      <c r="P23" s="250"/>
      <c r="Q23" s="16"/>
    </row>
    <row r="24" spans="1:17" x14ac:dyDescent="0.55000000000000004">
      <c r="A24" s="188" t="s">
        <v>36</v>
      </c>
      <c r="B24" s="189" t="s">
        <v>37</v>
      </c>
      <c r="C24" s="247"/>
      <c r="D24" s="247"/>
      <c r="E24" s="248">
        <v>45</v>
      </c>
      <c r="F24" s="248">
        <v>60</v>
      </c>
      <c r="G24" s="250">
        <v>0.67</v>
      </c>
      <c r="H24" s="250">
        <v>0.9</v>
      </c>
      <c r="I24" s="250">
        <v>4.04</v>
      </c>
      <c r="J24" s="250">
        <v>5.39</v>
      </c>
      <c r="K24" s="250">
        <v>3.24</v>
      </c>
      <c r="L24" s="250">
        <v>4.3099999999999996</v>
      </c>
      <c r="M24" s="250">
        <v>53</v>
      </c>
      <c r="N24" s="250">
        <v>69</v>
      </c>
      <c r="O24" s="250">
        <v>13.35</v>
      </c>
      <c r="P24" s="250">
        <v>17.8</v>
      </c>
      <c r="Q24" s="20"/>
    </row>
    <row r="25" spans="1:17" x14ac:dyDescent="0.55000000000000004">
      <c r="A25" s="222"/>
      <c r="B25" s="190" t="s">
        <v>38</v>
      </c>
      <c r="C25" s="229">
        <v>35</v>
      </c>
      <c r="D25" s="229">
        <v>45</v>
      </c>
      <c r="E25" s="229">
        <v>28</v>
      </c>
      <c r="F25" s="229">
        <v>36</v>
      </c>
      <c r="G25" s="250"/>
      <c r="H25" s="250"/>
      <c r="I25" s="250"/>
      <c r="J25" s="250"/>
      <c r="K25" s="250"/>
      <c r="L25" s="250"/>
      <c r="M25" s="250"/>
      <c r="N25" s="250"/>
      <c r="O25" s="250"/>
      <c r="P25" s="250"/>
      <c r="Q25" s="17"/>
    </row>
    <row r="26" spans="1:17" x14ac:dyDescent="0.55000000000000004">
      <c r="A26" s="222"/>
      <c r="B26" s="191" t="s">
        <v>39</v>
      </c>
      <c r="C26" s="229">
        <v>29</v>
      </c>
      <c r="D26" s="229">
        <v>38</v>
      </c>
      <c r="E26" s="229">
        <v>28</v>
      </c>
      <c r="F26" s="229">
        <v>36</v>
      </c>
      <c r="G26" s="250"/>
      <c r="H26" s="250"/>
      <c r="I26" s="250"/>
      <c r="J26" s="250"/>
      <c r="K26" s="250"/>
      <c r="L26" s="250"/>
      <c r="M26" s="250"/>
      <c r="N26" s="250"/>
      <c r="O26" s="250"/>
      <c r="P26" s="250"/>
      <c r="Q26" s="17"/>
    </row>
    <row r="27" spans="1:17" x14ac:dyDescent="0.55000000000000004">
      <c r="A27" s="222"/>
      <c r="B27" s="190" t="s">
        <v>40</v>
      </c>
      <c r="C27" s="229">
        <v>4</v>
      </c>
      <c r="D27" s="229">
        <v>5</v>
      </c>
      <c r="E27" s="229">
        <v>4</v>
      </c>
      <c r="F27" s="229">
        <v>5</v>
      </c>
      <c r="G27" s="250"/>
      <c r="H27" s="250"/>
      <c r="I27" s="250"/>
      <c r="J27" s="250"/>
      <c r="K27" s="250"/>
      <c r="L27" s="250"/>
      <c r="M27" s="250"/>
      <c r="N27" s="250"/>
      <c r="O27" s="250"/>
      <c r="P27" s="250"/>
      <c r="Q27" s="17"/>
    </row>
    <row r="28" spans="1:17" x14ac:dyDescent="0.55000000000000004">
      <c r="A28" s="222"/>
      <c r="B28" s="190" t="s">
        <v>22</v>
      </c>
      <c r="C28" s="229">
        <v>1</v>
      </c>
      <c r="D28" s="229">
        <v>2</v>
      </c>
      <c r="E28" s="229">
        <v>1</v>
      </c>
      <c r="F28" s="229">
        <v>2</v>
      </c>
      <c r="G28" s="250"/>
      <c r="H28" s="250"/>
      <c r="I28" s="250"/>
      <c r="J28" s="250"/>
      <c r="K28" s="250"/>
      <c r="L28" s="250"/>
      <c r="M28" s="250"/>
      <c r="N28" s="250"/>
      <c r="O28" s="250"/>
      <c r="P28" s="250"/>
      <c r="Q28" s="17"/>
    </row>
    <row r="29" spans="1:17" ht="41.25" customHeight="1" x14ac:dyDescent="0.55000000000000004">
      <c r="A29" s="222"/>
      <c r="B29" s="192" t="s">
        <v>41</v>
      </c>
      <c r="C29" s="181">
        <v>14</v>
      </c>
      <c r="D29" s="181">
        <v>19</v>
      </c>
      <c r="E29" s="181">
        <v>11</v>
      </c>
      <c r="F29" s="181">
        <v>15</v>
      </c>
      <c r="G29" s="250"/>
      <c r="H29" s="250"/>
      <c r="I29" s="250"/>
      <c r="J29" s="250"/>
      <c r="K29" s="250"/>
      <c r="L29" s="250"/>
      <c r="M29" s="250"/>
      <c r="N29" s="250"/>
      <c r="O29" s="250"/>
      <c r="P29" s="250"/>
      <c r="Q29" s="17"/>
    </row>
    <row r="30" spans="1:17" x14ac:dyDescent="0.55000000000000004">
      <c r="A30" s="222"/>
      <c r="B30" s="192" t="s">
        <v>42</v>
      </c>
      <c r="C30" s="181">
        <v>15</v>
      </c>
      <c r="D30" s="181">
        <v>20</v>
      </c>
      <c r="E30" s="181">
        <v>11</v>
      </c>
      <c r="F30" s="181">
        <v>15</v>
      </c>
      <c r="G30" s="250"/>
      <c r="H30" s="250"/>
      <c r="I30" s="250"/>
      <c r="J30" s="250"/>
      <c r="K30" s="250"/>
      <c r="L30" s="250"/>
      <c r="M30" s="250"/>
      <c r="N30" s="250"/>
      <c r="O30" s="250"/>
      <c r="P30" s="250"/>
      <c r="Q30" s="17"/>
    </row>
    <row r="31" spans="1:17" x14ac:dyDescent="0.55000000000000004">
      <c r="A31" s="222"/>
      <c r="B31" s="192" t="s">
        <v>43</v>
      </c>
      <c r="C31" s="181">
        <v>11</v>
      </c>
      <c r="D31" s="181">
        <v>15</v>
      </c>
      <c r="E31" s="181">
        <v>11</v>
      </c>
      <c r="F31" s="181">
        <v>15</v>
      </c>
      <c r="G31" s="250"/>
      <c r="H31" s="250"/>
      <c r="I31" s="250"/>
      <c r="J31" s="250"/>
      <c r="K31" s="250"/>
      <c r="L31" s="250"/>
      <c r="M31" s="250"/>
      <c r="N31" s="250"/>
      <c r="O31" s="250"/>
      <c r="P31" s="250"/>
      <c r="Q31" s="17"/>
    </row>
    <row r="32" spans="1:17" x14ac:dyDescent="0.55000000000000004">
      <c r="A32" s="222"/>
      <c r="B32" s="191" t="s">
        <v>44</v>
      </c>
      <c r="C32" s="229">
        <v>3</v>
      </c>
      <c r="D32" s="229">
        <v>4</v>
      </c>
      <c r="E32" s="229">
        <v>2</v>
      </c>
      <c r="F32" s="229">
        <v>3</v>
      </c>
      <c r="G32" s="250"/>
      <c r="H32" s="250"/>
      <c r="I32" s="250"/>
      <c r="J32" s="250"/>
      <c r="K32" s="250"/>
      <c r="L32" s="250"/>
      <c r="M32" s="250"/>
      <c r="N32" s="250"/>
      <c r="O32" s="250"/>
      <c r="P32" s="250"/>
      <c r="Q32" s="16"/>
    </row>
    <row r="33" spans="1:17" x14ac:dyDescent="0.55000000000000004">
      <c r="A33" s="188"/>
      <c r="B33" s="191" t="s">
        <v>45</v>
      </c>
      <c r="C33" s="229">
        <v>2</v>
      </c>
      <c r="D33" s="229">
        <v>3</v>
      </c>
      <c r="E33" s="229">
        <v>2</v>
      </c>
      <c r="F33" s="229">
        <v>3</v>
      </c>
      <c r="G33" s="250"/>
      <c r="H33" s="250"/>
      <c r="I33" s="250"/>
      <c r="J33" s="250"/>
      <c r="K33" s="250"/>
      <c r="L33" s="250"/>
      <c r="M33" s="250"/>
      <c r="N33" s="250"/>
      <c r="O33" s="250"/>
      <c r="P33" s="250"/>
      <c r="Q33" s="16"/>
    </row>
    <row r="34" spans="1:17" x14ac:dyDescent="0.55000000000000004">
      <c r="A34" s="188" t="s">
        <v>46</v>
      </c>
      <c r="B34" s="193" t="s">
        <v>47</v>
      </c>
      <c r="C34" s="247"/>
      <c r="D34" s="247"/>
      <c r="E34" s="248">
        <v>150</v>
      </c>
      <c r="F34" s="248">
        <v>200</v>
      </c>
      <c r="G34" s="250">
        <v>3.62</v>
      </c>
      <c r="H34" s="250">
        <v>4.5999999999999996</v>
      </c>
      <c r="I34" s="250">
        <v>6.91</v>
      </c>
      <c r="J34" s="250">
        <v>7.71</v>
      </c>
      <c r="K34" s="250">
        <v>8.1300000000000008</v>
      </c>
      <c r="L34" s="250">
        <v>11.95</v>
      </c>
      <c r="M34" s="250">
        <v>76.67</v>
      </c>
      <c r="N34" s="250">
        <v>87.79</v>
      </c>
      <c r="O34" s="250">
        <v>4.78</v>
      </c>
      <c r="P34" s="250">
        <v>7.84</v>
      </c>
      <c r="Q34" s="21"/>
    </row>
    <row r="35" spans="1:17" x14ac:dyDescent="0.55000000000000004">
      <c r="A35" s="222"/>
      <c r="B35" s="194" t="s">
        <v>48</v>
      </c>
      <c r="C35" s="229">
        <v>57</v>
      </c>
      <c r="D35" s="229">
        <v>77</v>
      </c>
      <c r="E35" s="181">
        <v>43</v>
      </c>
      <c r="F35" s="181">
        <v>58</v>
      </c>
      <c r="G35" s="250"/>
      <c r="H35" s="250"/>
      <c r="I35" s="250"/>
      <c r="J35" s="250"/>
      <c r="K35" s="250"/>
      <c r="L35" s="250"/>
      <c r="M35" s="250"/>
      <c r="N35" s="250"/>
      <c r="O35" s="250"/>
      <c r="P35" s="250"/>
      <c r="Q35" s="17"/>
    </row>
    <row r="36" spans="1:17" x14ac:dyDescent="0.55000000000000004">
      <c r="A36" s="222"/>
      <c r="B36" s="194" t="s">
        <v>49</v>
      </c>
      <c r="C36" s="229">
        <v>61</v>
      </c>
      <c r="D36" s="229">
        <v>83</v>
      </c>
      <c r="E36" s="181">
        <v>43</v>
      </c>
      <c r="F36" s="181">
        <v>58</v>
      </c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17"/>
    </row>
    <row r="37" spans="1:17" x14ac:dyDescent="0.55000000000000004">
      <c r="A37" s="222"/>
      <c r="B37" s="194" t="s">
        <v>50</v>
      </c>
      <c r="C37" s="229">
        <v>66</v>
      </c>
      <c r="D37" s="229">
        <v>89</v>
      </c>
      <c r="E37" s="181">
        <v>43</v>
      </c>
      <c r="F37" s="181">
        <v>58</v>
      </c>
      <c r="G37" s="250"/>
      <c r="H37" s="250"/>
      <c r="I37" s="250"/>
      <c r="J37" s="250"/>
      <c r="K37" s="250"/>
      <c r="L37" s="250"/>
      <c r="M37" s="250"/>
      <c r="N37" s="250"/>
      <c r="O37" s="250"/>
      <c r="P37" s="250"/>
      <c r="Q37" s="17"/>
    </row>
    <row r="38" spans="1:17" ht="48.75" customHeight="1" x14ac:dyDescent="0.55000000000000004">
      <c r="A38" s="222"/>
      <c r="B38" s="194" t="s">
        <v>51</v>
      </c>
      <c r="C38" s="229">
        <v>72</v>
      </c>
      <c r="D38" s="229">
        <v>97</v>
      </c>
      <c r="E38" s="181">
        <v>43</v>
      </c>
      <c r="F38" s="181">
        <v>58</v>
      </c>
      <c r="G38" s="250"/>
      <c r="H38" s="250"/>
      <c r="I38" s="250"/>
      <c r="J38" s="250"/>
      <c r="K38" s="250"/>
      <c r="L38" s="250"/>
      <c r="M38" s="250"/>
      <c r="N38" s="250"/>
      <c r="O38" s="250"/>
      <c r="P38" s="250"/>
      <c r="Q38" s="17"/>
    </row>
    <row r="39" spans="1:17" x14ac:dyDescent="0.55000000000000004">
      <c r="A39" s="222"/>
      <c r="B39" s="191" t="s">
        <v>52</v>
      </c>
      <c r="C39" s="229">
        <v>43</v>
      </c>
      <c r="D39" s="229">
        <v>58</v>
      </c>
      <c r="E39" s="181">
        <v>43</v>
      </c>
      <c r="F39" s="181">
        <v>58</v>
      </c>
      <c r="G39" s="250"/>
      <c r="H39" s="250"/>
      <c r="I39" s="250"/>
      <c r="J39" s="250"/>
      <c r="K39" s="250"/>
      <c r="L39" s="250"/>
      <c r="M39" s="250"/>
      <c r="N39" s="250"/>
      <c r="O39" s="250"/>
      <c r="P39" s="250"/>
      <c r="Q39" s="17"/>
    </row>
    <row r="40" spans="1:17" ht="47.25" customHeight="1" x14ac:dyDescent="0.55000000000000004">
      <c r="A40" s="222"/>
      <c r="B40" s="192" t="s">
        <v>41</v>
      </c>
      <c r="C40" s="229">
        <v>7.5</v>
      </c>
      <c r="D40" s="229">
        <v>10</v>
      </c>
      <c r="E40" s="181">
        <v>6</v>
      </c>
      <c r="F40" s="181">
        <v>8</v>
      </c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17"/>
    </row>
    <row r="41" spans="1:17" x14ac:dyDescent="0.55000000000000004">
      <c r="A41" s="222"/>
      <c r="B41" s="192" t="s">
        <v>42</v>
      </c>
      <c r="C41" s="229">
        <v>8</v>
      </c>
      <c r="D41" s="229">
        <v>11</v>
      </c>
      <c r="E41" s="181">
        <v>6</v>
      </c>
      <c r="F41" s="181">
        <v>8</v>
      </c>
      <c r="G41" s="250"/>
      <c r="H41" s="250"/>
      <c r="I41" s="250"/>
      <c r="J41" s="250"/>
      <c r="K41" s="250"/>
      <c r="L41" s="250"/>
      <c r="M41" s="250"/>
      <c r="N41" s="250"/>
      <c r="O41" s="250"/>
      <c r="P41" s="250"/>
    </row>
    <row r="42" spans="1:17" x14ac:dyDescent="0.55000000000000004">
      <c r="A42" s="222"/>
      <c r="B42" s="192" t="s">
        <v>43</v>
      </c>
      <c r="C42" s="229">
        <v>6</v>
      </c>
      <c r="D42" s="229">
        <v>8</v>
      </c>
      <c r="E42" s="181">
        <v>6</v>
      </c>
      <c r="F42" s="181">
        <v>8</v>
      </c>
      <c r="G42" s="250"/>
      <c r="H42" s="250"/>
      <c r="I42" s="250"/>
      <c r="J42" s="250"/>
      <c r="K42" s="250"/>
      <c r="L42" s="250"/>
      <c r="M42" s="250"/>
      <c r="N42" s="250"/>
      <c r="O42" s="250"/>
      <c r="P42" s="250"/>
      <c r="Q42" s="16"/>
    </row>
    <row r="43" spans="1:17" x14ac:dyDescent="0.55000000000000004">
      <c r="A43" s="222"/>
      <c r="B43" s="191" t="s">
        <v>44</v>
      </c>
      <c r="C43" s="229">
        <v>7</v>
      </c>
      <c r="D43" s="229">
        <v>10</v>
      </c>
      <c r="E43" s="229">
        <v>6</v>
      </c>
      <c r="F43" s="229">
        <v>8</v>
      </c>
      <c r="G43" s="250"/>
      <c r="H43" s="250"/>
      <c r="I43" s="250"/>
      <c r="J43" s="250"/>
      <c r="K43" s="250"/>
      <c r="L43" s="250"/>
      <c r="M43" s="250"/>
      <c r="N43" s="250"/>
      <c r="O43" s="250"/>
      <c r="P43" s="250"/>
      <c r="Q43" s="17"/>
    </row>
    <row r="44" spans="1:17" x14ac:dyDescent="0.55000000000000004">
      <c r="A44" s="188"/>
      <c r="B44" s="191" t="s">
        <v>45</v>
      </c>
      <c r="C44" s="229">
        <v>6</v>
      </c>
      <c r="D44" s="229">
        <v>8</v>
      </c>
      <c r="E44" s="229">
        <v>6</v>
      </c>
      <c r="F44" s="229">
        <v>8</v>
      </c>
      <c r="G44" s="250"/>
      <c r="H44" s="250"/>
      <c r="I44" s="250"/>
      <c r="J44" s="250"/>
      <c r="K44" s="250"/>
      <c r="L44" s="250"/>
      <c r="M44" s="250"/>
      <c r="N44" s="250"/>
      <c r="O44" s="250"/>
      <c r="P44" s="250"/>
      <c r="Q44" s="17"/>
    </row>
    <row r="45" spans="1:17" x14ac:dyDescent="0.55000000000000004">
      <c r="A45" s="188"/>
      <c r="B45" s="169" t="s">
        <v>29</v>
      </c>
      <c r="C45" s="229">
        <v>4.5</v>
      </c>
      <c r="D45" s="229">
        <v>5</v>
      </c>
      <c r="E45" s="229">
        <v>4.5</v>
      </c>
      <c r="F45" s="229">
        <v>5</v>
      </c>
      <c r="G45" s="250"/>
      <c r="H45" s="250"/>
      <c r="I45" s="250"/>
      <c r="J45" s="250"/>
      <c r="K45" s="250"/>
      <c r="L45" s="250"/>
      <c r="M45" s="250"/>
      <c r="N45" s="250"/>
      <c r="O45" s="250"/>
      <c r="P45" s="250"/>
      <c r="Q45" s="17"/>
    </row>
    <row r="46" spans="1:17" x14ac:dyDescent="0.55000000000000004">
      <c r="A46" s="188"/>
      <c r="B46" s="191" t="s">
        <v>53</v>
      </c>
      <c r="C46" s="229">
        <v>33</v>
      </c>
      <c r="D46" s="229">
        <v>37</v>
      </c>
      <c r="E46" s="229">
        <v>24</v>
      </c>
      <c r="F46" s="229">
        <v>27</v>
      </c>
      <c r="G46" s="250"/>
      <c r="H46" s="250"/>
      <c r="I46" s="250"/>
      <c r="J46" s="250"/>
      <c r="K46" s="250"/>
      <c r="L46" s="250"/>
      <c r="M46" s="250"/>
      <c r="N46" s="250"/>
      <c r="O46" s="250"/>
      <c r="P46" s="250"/>
      <c r="Q46" s="17"/>
    </row>
    <row r="47" spans="1:17" x14ac:dyDescent="0.55000000000000004">
      <c r="A47" s="188"/>
      <c r="B47" s="191" t="s">
        <v>54</v>
      </c>
      <c r="C47" s="229">
        <v>3</v>
      </c>
      <c r="D47" s="229">
        <v>5</v>
      </c>
      <c r="E47" s="229">
        <v>3</v>
      </c>
      <c r="F47" s="229">
        <v>5</v>
      </c>
      <c r="G47" s="250"/>
      <c r="H47" s="250"/>
      <c r="I47" s="250"/>
      <c r="J47" s="250"/>
      <c r="K47" s="250"/>
      <c r="L47" s="250"/>
      <c r="M47" s="250"/>
      <c r="N47" s="250"/>
      <c r="O47" s="250"/>
      <c r="P47" s="250"/>
      <c r="Q47" s="17"/>
    </row>
    <row r="48" spans="1:17" x14ac:dyDescent="0.55000000000000004">
      <c r="A48" s="188"/>
      <c r="B48" s="191" t="s">
        <v>55</v>
      </c>
      <c r="C48" s="229">
        <v>8</v>
      </c>
      <c r="D48" s="229">
        <v>9</v>
      </c>
      <c r="E48" s="229">
        <v>8</v>
      </c>
      <c r="F48" s="229">
        <v>9</v>
      </c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17"/>
    </row>
    <row r="49" spans="1:17" x14ac:dyDescent="0.55000000000000004">
      <c r="A49" s="188" t="s">
        <v>56</v>
      </c>
      <c r="B49" s="193" t="s">
        <v>57</v>
      </c>
      <c r="C49" s="247"/>
      <c r="D49" s="247"/>
      <c r="E49" s="248">
        <v>150</v>
      </c>
      <c r="F49" s="248">
        <v>175</v>
      </c>
      <c r="G49" s="250">
        <v>5.43</v>
      </c>
      <c r="H49" s="250">
        <v>9.9</v>
      </c>
      <c r="I49" s="250">
        <v>9.98</v>
      </c>
      <c r="J49" s="250">
        <v>13.26</v>
      </c>
      <c r="K49" s="250">
        <v>12.32</v>
      </c>
      <c r="L49" s="250">
        <v>13.07</v>
      </c>
      <c r="M49" s="250">
        <v>122.82</v>
      </c>
      <c r="N49" s="250">
        <f>H49*4+J49*9+L49*4</f>
        <v>211.22</v>
      </c>
      <c r="O49" s="250">
        <v>7.14</v>
      </c>
      <c r="P49" s="250">
        <v>7.57</v>
      </c>
      <c r="Q49" s="17"/>
    </row>
    <row r="50" spans="1:17" s="186" customFormat="1" x14ac:dyDescent="0.55000000000000004">
      <c r="A50" s="222"/>
      <c r="B50" s="169" t="s">
        <v>53</v>
      </c>
      <c r="C50" s="229">
        <v>98</v>
      </c>
      <c r="D50" s="229">
        <v>139</v>
      </c>
      <c r="E50" s="229">
        <v>72</v>
      </c>
      <c r="F50" s="229">
        <v>102</v>
      </c>
      <c r="G50" s="250"/>
      <c r="H50" s="250"/>
      <c r="I50" s="250"/>
      <c r="J50" s="250"/>
      <c r="K50" s="250"/>
      <c r="L50" s="250"/>
      <c r="M50" s="250"/>
      <c r="N50" s="250"/>
      <c r="O50" s="250"/>
      <c r="P50" s="250"/>
      <c r="Q50" s="17"/>
    </row>
    <row r="51" spans="1:17" x14ac:dyDescent="0.55000000000000004">
      <c r="A51" s="222"/>
      <c r="B51" s="194" t="s">
        <v>48</v>
      </c>
      <c r="C51" s="229">
        <v>109</v>
      </c>
      <c r="D51" s="229">
        <v>116</v>
      </c>
      <c r="E51" s="229">
        <v>82</v>
      </c>
      <c r="F51" s="229">
        <v>87</v>
      </c>
      <c r="G51" s="250"/>
      <c r="H51" s="250"/>
      <c r="I51" s="250"/>
      <c r="J51" s="250"/>
      <c r="K51" s="250"/>
      <c r="L51" s="250"/>
      <c r="M51" s="250"/>
      <c r="N51" s="250"/>
      <c r="O51" s="250"/>
      <c r="P51" s="250"/>
      <c r="Q51" s="17"/>
    </row>
    <row r="52" spans="1:17" x14ac:dyDescent="0.55000000000000004">
      <c r="A52" s="222"/>
      <c r="B52" s="194" t="s">
        <v>49</v>
      </c>
      <c r="C52" s="229">
        <v>117</v>
      </c>
      <c r="D52" s="229">
        <v>124</v>
      </c>
      <c r="E52" s="229">
        <v>82</v>
      </c>
      <c r="F52" s="229">
        <v>87</v>
      </c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17"/>
    </row>
    <row r="53" spans="1:17" x14ac:dyDescent="0.55000000000000004">
      <c r="A53" s="222"/>
      <c r="B53" s="194" t="s">
        <v>50</v>
      </c>
      <c r="C53" s="229">
        <v>126</v>
      </c>
      <c r="D53" s="229">
        <v>134</v>
      </c>
      <c r="E53" s="229">
        <v>82</v>
      </c>
      <c r="F53" s="229">
        <v>87</v>
      </c>
      <c r="G53" s="250"/>
      <c r="H53" s="250"/>
      <c r="I53" s="250"/>
      <c r="J53" s="250"/>
      <c r="K53" s="250"/>
      <c r="L53" s="250"/>
      <c r="M53" s="250"/>
      <c r="N53" s="250"/>
      <c r="O53" s="250"/>
      <c r="P53" s="250"/>
      <c r="Q53" s="17"/>
    </row>
    <row r="54" spans="1:17" x14ac:dyDescent="0.55000000000000004">
      <c r="A54" s="222"/>
      <c r="B54" s="194" t="s">
        <v>51</v>
      </c>
      <c r="C54" s="229">
        <v>137</v>
      </c>
      <c r="D54" s="229">
        <v>145</v>
      </c>
      <c r="E54" s="229">
        <v>82</v>
      </c>
      <c r="F54" s="229">
        <v>87</v>
      </c>
      <c r="G54" s="250"/>
      <c r="H54" s="250"/>
      <c r="I54" s="250"/>
      <c r="J54" s="250"/>
      <c r="K54" s="250"/>
      <c r="L54" s="250"/>
      <c r="M54" s="250"/>
      <c r="N54" s="250"/>
      <c r="O54" s="250"/>
      <c r="P54" s="250"/>
      <c r="Q54" s="17"/>
    </row>
    <row r="55" spans="1:17" x14ac:dyDescent="0.55000000000000004">
      <c r="A55" s="222"/>
      <c r="B55" s="191" t="s">
        <v>52</v>
      </c>
      <c r="C55" s="229">
        <v>82</v>
      </c>
      <c r="D55" s="229">
        <v>87</v>
      </c>
      <c r="E55" s="229">
        <v>82</v>
      </c>
      <c r="F55" s="229">
        <v>87</v>
      </c>
      <c r="G55" s="250"/>
      <c r="H55" s="250"/>
      <c r="I55" s="250"/>
      <c r="J55" s="250"/>
      <c r="K55" s="250"/>
      <c r="L55" s="250"/>
      <c r="M55" s="250"/>
      <c r="N55" s="250"/>
      <c r="O55" s="250"/>
      <c r="P55" s="250"/>
      <c r="Q55" s="17"/>
    </row>
    <row r="56" spans="1:17" x14ac:dyDescent="0.55000000000000004">
      <c r="A56" s="222"/>
      <c r="B56" s="191" t="s">
        <v>44</v>
      </c>
      <c r="C56" s="229">
        <v>5</v>
      </c>
      <c r="D56" s="229">
        <v>6</v>
      </c>
      <c r="E56" s="229">
        <v>4</v>
      </c>
      <c r="F56" s="229">
        <v>5</v>
      </c>
      <c r="G56" s="250"/>
      <c r="H56" s="250"/>
      <c r="I56" s="250"/>
      <c r="J56" s="250"/>
      <c r="K56" s="250"/>
      <c r="L56" s="250"/>
      <c r="M56" s="250"/>
      <c r="N56" s="250"/>
      <c r="O56" s="250"/>
      <c r="P56" s="250"/>
    </row>
    <row r="57" spans="1:17" x14ac:dyDescent="0.55000000000000004">
      <c r="A57" s="222"/>
      <c r="B57" s="191" t="s">
        <v>45</v>
      </c>
      <c r="C57" s="229">
        <v>4</v>
      </c>
      <c r="D57" s="229">
        <v>5</v>
      </c>
      <c r="E57" s="229">
        <v>4</v>
      </c>
      <c r="F57" s="229">
        <v>5</v>
      </c>
      <c r="G57" s="250"/>
      <c r="H57" s="250"/>
      <c r="I57" s="250"/>
      <c r="J57" s="250"/>
      <c r="K57" s="250"/>
      <c r="L57" s="250"/>
      <c r="M57" s="250"/>
      <c r="N57" s="250"/>
      <c r="O57" s="250"/>
      <c r="P57" s="250"/>
    </row>
    <row r="58" spans="1:17" ht="47.25" customHeight="1" x14ac:dyDescent="0.55000000000000004">
      <c r="A58" s="222"/>
      <c r="B58" s="192" t="s">
        <v>41</v>
      </c>
      <c r="C58" s="181">
        <v>14</v>
      </c>
      <c r="D58" s="181">
        <v>15</v>
      </c>
      <c r="E58" s="181">
        <v>11</v>
      </c>
      <c r="F58" s="181">
        <v>12</v>
      </c>
      <c r="G58" s="250"/>
      <c r="H58" s="250"/>
      <c r="I58" s="250"/>
      <c r="J58" s="250"/>
      <c r="K58" s="250"/>
      <c r="L58" s="250"/>
      <c r="M58" s="250"/>
      <c r="N58" s="250"/>
      <c r="O58" s="250"/>
      <c r="P58" s="250"/>
    </row>
    <row r="59" spans="1:17" x14ac:dyDescent="0.55000000000000004">
      <c r="A59" s="222"/>
      <c r="B59" s="192" t="s">
        <v>42</v>
      </c>
      <c r="C59" s="181">
        <v>15</v>
      </c>
      <c r="D59" s="181">
        <v>16</v>
      </c>
      <c r="E59" s="181">
        <v>11</v>
      </c>
      <c r="F59" s="181">
        <v>12</v>
      </c>
      <c r="G59" s="250"/>
      <c r="H59" s="250"/>
      <c r="I59" s="250"/>
      <c r="J59" s="250"/>
      <c r="K59" s="250"/>
      <c r="L59" s="250"/>
      <c r="M59" s="250"/>
      <c r="N59" s="250"/>
      <c r="O59" s="250"/>
      <c r="P59" s="250"/>
    </row>
    <row r="60" spans="1:17" x14ac:dyDescent="0.55000000000000004">
      <c r="A60" s="222"/>
      <c r="B60" s="192" t="s">
        <v>43</v>
      </c>
      <c r="C60" s="181">
        <v>11</v>
      </c>
      <c r="D60" s="181">
        <v>12</v>
      </c>
      <c r="E60" s="181">
        <v>11</v>
      </c>
      <c r="F60" s="181">
        <v>12</v>
      </c>
      <c r="G60" s="250"/>
      <c r="H60" s="250"/>
      <c r="I60" s="250"/>
      <c r="J60" s="250"/>
      <c r="K60" s="250"/>
      <c r="L60" s="250"/>
      <c r="M60" s="250"/>
      <c r="N60" s="250"/>
      <c r="O60" s="250"/>
      <c r="P60" s="250"/>
    </row>
    <row r="61" spans="1:17" x14ac:dyDescent="0.55000000000000004">
      <c r="A61" s="222"/>
      <c r="B61" s="169" t="s">
        <v>58</v>
      </c>
      <c r="C61" s="229">
        <v>2</v>
      </c>
      <c r="D61" s="229">
        <v>3</v>
      </c>
      <c r="E61" s="229">
        <v>2</v>
      </c>
      <c r="F61" s="229">
        <v>3</v>
      </c>
      <c r="G61" s="250"/>
      <c r="H61" s="250"/>
      <c r="I61" s="250"/>
      <c r="J61" s="250"/>
      <c r="K61" s="250"/>
      <c r="L61" s="250"/>
      <c r="M61" s="250"/>
      <c r="N61" s="250"/>
      <c r="O61" s="250"/>
      <c r="P61" s="250"/>
    </row>
    <row r="62" spans="1:17" x14ac:dyDescent="0.55000000000000004">
      <c r="A62" s="188"/>
      <c r="B62" s="169" t="s">
        <v>59</v>
      </c>
      <c r="C62" s="229">
        <v>20</v>
      </c>
      <c r="D62" s="229">
        <v>22</v>
      </c>
      <c r="E62" s="229">
        <v>11</v>
      </c>
      <c r="F62" s="229">
        <v>12</v>
      </c>
      <c r="G62" s="250"/>
      <c r="H62" s="250"/>
      <c r="I62" s="250"/>
      <c r="J62" s="250"/>
      <c r="K62" s="250"/>
      <c r="L62" s="250"/>
      <c r="M62" s="250"/>
      <c r="N62" s="250"/>
      <c r="O62" s="250"/>
      <c r="P62" s="250"/>
    </row>
    <row r="63" spans="1:17" x14ac:dyDescent="0.55000000000000004">
      <c r="A63" s="188"/>
      <c r="B63" s="169" t="s">
        <v>40</v>
      </c>
      <c r="C63" s="229">
        <v>3</v>
      </c>
      <c r="D63" s="229">
        <v>3.5</v>
      </c>
      <c r="E63" s="229">
        <v>3</v>
      </c>
      <c r="F63" s="229">
        <v>3.5</v>
      </c>
      <c r="G63" s="250"/>
      <c r="H63" s="250"/>
      <c r="I63" s="250"/>
      <c r="J63" s="250"/>
      <c r="K63" s="250"/>
      <c r="L63" s="250"/>
      <c r="M63" s="250"/>
      <c r="N63" s="250"/>
      <c r="O63" s="250"/>
      <c r="P63" s="250"/>
    </row>
    <row r="64" spans="1:17" x14ac:dyDescent="0.55000000000000004">
      <c r="A64" s="222" t="s">
        <v>60</v>
      </c>
      <c r="B64" s="22" t="s">
        <v>61</v>
      </c>
      <c r="C64" s="162"/>
      <c r="D64" s="162"/>
      <c r="E64" s="248">
        <v>150</v>
      </c>
      <c r="F64" s="248">
        <v>200</v>
      </c>
      <c r="G64" s="250">
        <v>0.56999999999999995</v>
      </c>
      <c r="H64" s="250">
        <v>0.73</v>
      </c>
      <c r="I64" s="250">
        <v>0</v>
      </c>
      <c r="J64" s="250">
        <v>0</v>
      </c>
      <c r="K64" s="250">
        <v>16.03</v>
      </c>
      <c r="L64" s="250">
        <v>20.67</v>
      </c>
      <c r="M64" s="250">
        <v>66</v>
      </c>
      <c r="N64" s="250">
        <v>85</v>
      </c>
      <c r="O64" s="250">
        <v>0.44</v>
      </c>
      <c r="P64" s="250">
        <v>0.56000000000000005</v>
      </c>
      <c r="Q64" s="16"/>
    </row>
    <row r="65" spans="1:17" x14ac:dyDescent="0.55000000000000004">
      <c r="A65" s="222"/>
      <c r="B65" s="23" t="s">
        <v>62</v>
      </c>
      <c r="C65" s="229">
        <v>11</v>
      </c>
      <c r="D65" s="229">
        <v>14</v>
      </c>
      <c r="E65" s="229">
        <v>11</v>
      </c>
      <c r="F65" s="229">
        <v>14</v>
      </c>
      <c r="G65" s="250"/>
      <c r="H65" s="250"/>
      <c r="I65" s="250"/>
      <c r="J65" s="250"/>
      <c r="K65" s="250"/>
      <c r="L65" s="250"/>
      <c r="M65" s="250"/>
      <c r="N65" s="250"/>
      <c r="O65" s="250"/>
      <c r="P65" s="250"/>
      <c r="Q65" s="17"/>
    </row>
    <row r="66" spans="1:17" x14ac:dyDescent="0.55000000000000004">
      <c r="A66" s="188"/>
      <c r="B66" s="23" t="s">
        <v>22</v>
      </c>
      <c r="C66" s="229">
        <v>10</v>
      </c>
      <c r="D66" s="229">
        <v>13</v>
      </c>
      <c r="E66" s="229">
        <v>10</v>
      </c>
      <c r="F66" s="229">
        <v>13</v>
      </c>
      <c r="G66" s="250"/>
      <c r="H66" s="250"/>
      <c r="I66" s="250"/>
      <c r="J66" s="250"/>
      <c r="K66" s="250"/>
      <c r="L66" s="250"/>
      <c r="M66" s="250"/>
      <c r="N66" s="250"/>
      <c r="O66" s="250"/>
      <c r="P66" s="250"/>
      <c r="Q66" s="17"/>
    </row>
    <row r="67" spans="1:17" x14ac:dyDescent="0.55000000000000004">
      <c r="A67" s="222" t="s">
        <v>63</v>
      </c>
      <c r="B67" s="189" t="s">
        <v>64</v>
      </c>
      <c r="C67" s="247">
        <v>40</v>
      </c>
      <c r="D67" s="247">
        <v>50</v>
      </c>
      <c r="E67" s="248">
        <v>40</v>
      </c>
      <c r="F67" s="248">
        <v>50</v>
      </c>
      <c r="G67" s="249">
        <v>1.64</v>
      </c>
      <c r="H67" s="249">
        <v>2.2999999999999998</v>
      </c>
      <c r="I67" s="249">
        <v>0.48</v>
      </c>
      <c r="J67" s="249">
        <v>0.6</v>
      </c>
      <c r="K67" s="249">
        <v>13.36</v>
      </c>
      <c r="L67" s="249">
        <v>16.7</v>
      </c>
      <c r="M67" s="249">
        <f>G67*4+I67*9+K67*4</f>
        <v>64.319999999999993</v>
      </c>
      <c r="N67" s="249">
        <f>H67*4+J67*9+L67*4</f>
        <v>81.399999999999991</v>
      </c>
      <c r="O67" s="249">
        <v>0</v>
      </c>
      <c r="P67" s="249">
        <v>0</v>
      </c>
      <c r="Q67" s="17"/>
    </row>
    <row r="68" spans="1:17" x14ac:dyDescent="0.55000000000000004">
      <c r="A68" s="222"/>
      <c r="B68" s="189" t="s">
        <v>32</v>
      </c>
      <c r="C68" s="247"/>
      <c r="D68" s="247"/>
      <c r="E68" s="224">
        <f t="shared" ref="E68:P68" si="2">E24+E34+E49+E64+E67</f>
        <v>535</v>
      </c>
      <c r="F68" s="224">
        <f t="shared" si="2"/>
        <v>685</v>
      </c>
      <c r="G68" s="224">
        <f t="shared" si="2"/>
        <v>11.93</v>
      </c>
      <c r="H68" s="224">
        <f t="shared" si="2"/>
        <v>18.43</v>
      </c>
      <c r="I68" s="224">
        <f t="shared" si="2"/>
        <v>21.41</v>
      </c>
      <c r="J68" s="224">
        <f t="shared" si="2"/>
        <v>26.96</v>
      </c>
      <c r="K68" s="224">
        <f t="shared" si="2"/>
        <v>53.08</v>
      </c>
      <c r="L68" s="224">
        <f t="shared" si="2"/>
        <v>66.7</v>
      </c>
      <c r="M68" s="224">
        <f t="shared" si="2"/>
        <v>382.81</v>
      </c>
      <c r="N68" s="224">
        <f t="shared" si="2"/>
        <v>534.41</v>
      </c>
      <c r="O68" s="224">
        <f t="shared" si="2"/>
        <v>25.71</v>
      </c>
      <c r="P68" s="224">
        <f t="shared" si="2"/>
        <v>33.770000000000003</v>
      </c>
    </row>
    <row r="69" spans="1:17" x14ac:dyDescent="0.55000000000000004">
      <c r="A69" s="188"/>
      <c r="B69" s="154" t="s">
        <v>65</v>
      </c>
      <c r="C69" s="249"/>
      <c r="D69" s="249"/>
      <c r="E69" s="229"/>
      <c r="F69" s="161"/>
      <c r="G69" s="250"/>
      <c r="H69" s="250"/>
      <c r="I69" s="250"/>
      <c r="J69" s="250"/>
      <c r="K69" s="250"/>
      <c r="L69" s="250"/>
      <c r="M69" s="250"/>
      <c r="N69" s="250"/>
      <c r="O69" s="250"/>
      <c r="P69" s="250"/>
    </row>
    <row r="70" spans="1:17" ht="76.5" x14ac:dyDescent="0.55000000000000004">
      <c r="A70" s="222" t="s">
        <v>66</v>
      </c>
      <c r="B70" s="223" t="s">
        <v>67</v>
      </c>
      <c r="C70" s="247"/>
      <c r="D70" s="247"/>
      <c r="E70" s="248">
        <v>230</v>
      </c>
      <c r="F70" s="248">
        <v>250</v>
      </c>
      <c r="G70" s="249">
        <v>5.25</v>
      </c>
      <c r="H70" s="249">
        <v>5.71</v>
      </c>
      <c r="I70" s="249">
        <v>2.04</v>
      </c>
      <c r="J70" s="249">
        <v>2.2200000000000002</v>
      </c>
      <c r="K70" s="249">
        <v>12.3</v>
      </c>
      <c r="L70" s="249">
        <v>13.37</v>
      </c>
      <c r="M70" s="249">
        <v>101</v>
      </c>
      <c r="N70" s="249">
        <v>109.78</v>
      </c>
      <c r="O70" s="249">
        <v>9.15</v>
      </c>
      <c r="P70" s="249">
        <v>9.9499999999999993</v>
      </c>
      <c r="Q70" s="17"/>
    </row>
    <row r="71" spans="1:17" x14ac:dyDescent="0.55000000000000004">
      <c r="A71" s="222"/>
      <c r="B71" s="194" t="s">
        <v>48</v>
      </c>
      <c r="C71" s="181">
        <v>110</v>
      </c>
      <c r="D71" s="181">
        <v>120</v>
      </c>
      <c r="E71" s="181">
        <v>83</v>
      </c>
      <c r="F71" s="181">
        <v>90</v>
      </c>
      <c r="G71" s="250"/>
      <c r="H71" s="250"/>
      <c r="I71" s="250"/>
      <c r="J71" s="250"/>
      <c r="K71" s="250"/>
      <c r="L71" s="250"/>
      <c r="M71" s="250"/>
      <c r="N71" s="250"/>
      <c r="O71" s="250"/>
      <c r="P71" s="250"/>
      <c r="Q71" s="17"/>
    </row>
    <row r="72" spans="1:17" x14ac:dyDescent="0.55000000000000004">
      <c r="A72" s="222"/>
      <c r="B72" s="194" t="s">
        <v>49</v>
      </c>
      <c r="C72" s="181">
        <v>119</v>
      </c>
      <c r="D72" s="181">
        <v>129</v>
      </c>
      <c r="E72" s="181">
        <v>83</v>
      </c>
      <c r="F72" s="181">
        <v>90</v>
      </c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17"/>
    </row>
    <row r="73" spans="1:17" x14ac:dyDescent="0.55000000000000004">
      <c r="A73" s="222"/>
      <c r="B73" s="194" t="s">
        <v>50</v>
      </c>
      <c r="C73" s="181">
        <v>128</v>
      </c>
      <c r="D73" s="181">
        <v>139</v>
      </c>
      <c r="E73" s="181">
        <v>83</v>
      </c>
      <c r="F73" s="181">
        <v>90</v>
      </c>
      <c r="G73" s="250"/>
      <c r="H73" s="250"/>
      <c r="I73" s="250"/>
      <c r="J73" s="250"/>
      <c r="K73" s="250"/>
      <c r="L73" s="250"/>
      <c r="M73" s="250"/>
      <c r="N73" s="250"/>
      <c r="O73" s="250"/>
      <c r="P73" s="250"/>
      <c r="Q73" s="17"/>
    </row>
    <row r="74" spans="1:17" x14ac:dyDescent="0.55000000000000004">
      <c r="A74" s="222"/>
      <c r="B74" s="194" t="s">
        <v>51</v>
      </c>
      <c r="C74" s="181">
        <v>139</v>
      </c>
      <c r="D74" s="181">
        <v>150</v>
      </c>
      <c r="E74" s="181">
        <v>83</v>
      </c>
      <c r="F74" s="181">
        <v>90</v>
      </c>
      <c r="G74" s="250"/>
      <c r="H74" s="250"/>
      <c r="I74" s="250"/>
      <c r="J74" s="250"/>
      <c r="K74" s="250"/>
      <c r="L74" s="250"/>
      <c r="M74" s="250"/>
      <c r="N74" s="250"/>
      <c r="O74" s="250"/>
      <c r="P74" s="250"/>
      <c r="Q74" s="17"/>
    </row>
    <row r="75" spans="1:17" x14ac:dyDescent="0.55000000000000004">
      <c r="A75" s="222"/>
      <c r="B75" s="191" t="s">
        <v>52</v>
      </c>
      <c r="C75" s="181">
        <v>83</v>
      </c>
      <c r="D75" s="181">
        <v>90</v>
      </c>
      <c r="E75" s="181">
        <v>83</v>
      </c>
      <c r="F75" s="181">
        <v>90</v>
      </c>
      <c r="G75" s="250"/>
      <c r="H75" s="250"/>
      <c r="I75" s="250"/>
      <c r="J75" s="250"/>
      <c r="K75" s="250"/>
      <c r="L75" s="250"/>
      <c r="M75" s="250"/>
      <c r="N75" s="250"/>
      <c r="O75" s="250"/>
      <c r="P75" s="250"/>
      <c r="Q75" s="17"/>
    </row>
    <row r="76" spans="1:17" ht="37.5" customHeight="1" x14ac:dyDescent="0.55000000000000004">
      <c r="A76" s="222"/>
      <c r="B76" s="192" t="s">
        <v>41</v>
      </c>
      <c r="C76" s="181">
        <v>10</v>
      </c>
      <c r="D76" s="181">
        <v>12.5</v>
      </c>
      <c r="E76" s="181">
        <v>8</v>
      </c>
      <c r="F76" s="181">
        <v>9</v>
      </c>
      <c r="G76" s="250"/>
      <c r="H76" s="250"/>
      <c r="I76" s="250"/>
      <c r="J76" s="250"/>
      <c r="K76" s="250"/>
      <c r="L76" s="250"/>
      <c r="M76" s="250"/>
      <c r="N76" s="250"/>
      <c r="O76" s="250"/>
      <c r="P76" s="250"/>
      <c r="Q76" s="17"/>
    </row>
    <row r="77" spans="1:17" x14ac:dyDescent="0.55000000000000004">
      <c r="A77" s="222"/>
      <c r="B77" s="192" t="s">
        <v>42</v>
      </c>
      <c r="C77" s="181">
        <v>11</v>
      </c>
      <c r="D77" s="181">
        <v>13.3</v>
      </c>
      <c r="E77" s="181">
        <v>8</v>
      </c>
      <c r="F77" s="181">
        <v>9</v>
      </c>
      <c r="G77" s="250"/>
      <c r="H77" s="250"/>
      <c r="I77" s="250"/>
      <c r="J77" s="250"/>
      <c r="K77" s="250"/>
      <c r="L77" s="250"/>
      <c r="M77" s="250"/>
      <c r="N77" s="250"/>
      <c r="O77" s="250"/>
      <c r="P77" s="250"/>
      <c r="Q77" s="17"/>
    </row>
    <row r="78" spans="1:17" x14ac:dyDescent="0.55000000000000004">
      <c r="A78" s="222"/>
      <c r="B78" s="192" t="s">
        <v>43</v>
      </c>
      <c r="C78" s="181">
        <v>8</v>
      </c>
      <c r="D78" s="181">
        <v>9</v>
      </c>
      <c r="E78" s="181">
        <v>8</v>
      </c>
      <c r="F78" s="181">
        <v>9</v>
      </c>
      <c r="G78" s="250"/>
      <c r="H78" s="250"/>
      <c r="I78" s="250"/>
      <c r="J78" s="250"/>
      <c r="K78" s="250"/>
      <c r="L78" s="250"/>
      <c r="M78" s="250"/>
      <c r="N78" s="250"/>
      <c r="O78" s="250"/>
      <c r="P78" s="250"/>
      <c r="Q78" s="17"/>
    </row>
    <row r="79" spans="1:17" x14ac:dyDescent="0.55000000000000004">
      <c r="A79" s="222"/>
      <c r="B79" s="191" t="s">
        <v>44</v>
      </c>
      <c r="C79" s="229">
        <v>10</v>
      </c>
      <c r="D79" s="229">
        <v>11</v>
      </c>
      <c r="E79" s="229">
        <v>8</v>
      </c>
      <c r="F79" s="229">
        <v>9</v>
      </c>
      <c r="G79" s="250"/>
      <c r="H79" s="250"/>
      <c r="I79" s="250"/>
      <c r="J79" s="250"/>
      <c r="K79" s="250"/>
      <c r="L79" s="250"/>
      <c r="M79" s="250"/>
      <c r="N79" s="250"/>
      <c r="O79" s="250"/>
      <c r="P79" s="250"/>
    </row>
    <row r="80" spans="1:17" x14ac:dyDescent="0.55000000000000004">
      <c r="A80" s="222"/>
      <c r="B80" s="191" t="s">
        <v>45</v>
      </c>
      <c r="C80" s="229">
        <v>8</v>
      </c>
      <c r="D80" s="229">
        <v>9</v>
      </c>
      <c r="E80" s="229">
        <v>8</v>
      </c>
      <c r="F80" s="229">
        <v>9</v>
      </c>
      <c r="G80" s="250"/>
      <c r="H80" s="250"/>
      <c r="I80" s="250"/>
      <c r="J80" s="250"/>
      <c r="K80" s="250"/>
      <c r="L80" s="250"/>
      <c r="M80" s="250"/>
      <c r="N80" s="250"/>
      <c r="O80" s="250"/>
      <c r="P80" s="250"/>
    </row>
    <row r="81" spans="1:17" x14ac:dyDescent="0.55000000000000004">
      <c r="A81" s="222"/>
      <c r="B81" s="190" t="s">
        <v>29</v>
      </c>
      <c r="C81" s="229">
        <v>2</v>
      </c>
      <c r="D81" s="229">
        <v>3</v>
      </c>
      <c r="E81" s="229">
        <v>2</v>
      </c>
      <c r="F81" s="229">
        <v>3</v>
      </c>
      <c r="G81" s="250"/>
      <c r="H81" s="250"/>
      <c r="I81" s="250"/>
      <c r="J81" s="250"/>
      <c r="K81" s="250"/>
      <c r="L81" s="250"/>
      <c r="M81" s="250"/>
      <c r="N81" s="250"/>
      <c r="O81" s="250"/>
      <c r="P81" s="250"/>
    </row>
    <row r="82" spans="1:17" x14ac:dyDescent="0.55000000000000004">
      <c r="A82" s="222"/>
      <c r="B82" s="169" t="s">
        <v>68</v>
      </c>
      <c r="C82" s="229">
        <v>24</v>
      </c>
      <c r="D82" s="229">
        <v>26</v>
      </c>
      <c r="E82" s="229">
        <v>22</v>
      </c>
      <c r="F82" s="229">
        <v>24</v>
      </c>
      <c r="G82" s="250"/>
      <c r="H82" s="250"/>
      <c r="I82" s="250"/>
      <c r="J82" s="250"/>
      <c r="K82" s="250"/>
      <c r="L82" s="250"/>
      <c r="M82" s="250"/>
      <c r="N82" s="250"/>
      <c r="O82" s="250"/>
      <c r="P82" s="250"/>
      <c r="Q82" s="17"/>
    </row>
    <row r="83" spans="1:17" x14ac:dyDescent="0.55000000000000004">
      <c r="A83" s="222"/>
      <c r="B83" s="190" t="s">
        <v>20</v>
      </c>
      <c r="C83" s="229">
        <v>0.9</v>
      </c>
      <c r="D83" s="229">
        <v>1</v>
      </c>
      <c r="E83" s="229">
        <v>0.9</v>
      </c>
      <c r="F83" s="229">
        <v>1</v>
      </c>
      <c r="G83" s="250"/>
      <c r="H83" s="250"/>
      <c r="I83" s="250"/>
      <c r="J83" s="250"/>
      <c r="K83" s="250"/>
      <c r="L83" s="250"/>
      <c r="M83" s="250"/>
      <c r="N83" s="250"/>
      <c r="O83" s="250"/>
      <c r="P83" s="250"/>
      <c r="Q83" s="17"/>
    </row>
    <row r="84" spans="1:17" x14ac:dyDescent="0.55000000000000004">
      <c r="A84" s="222"/>
      <c r="B84" s="191" t="s">
        <v>44</v>
      </c>
      <c r="C84" s="229">
        <v>5</v>
      </c>
      <c r="D84" s="229">
        <v>6</v>
      </c>
      <c r="E84" s="229">
        <v>4</v>
      </c>
      <c r="F84" s="229">
        <v>5</v>
      </c>
      <c r="G84" s="250"/>
      <c r="H84" s="250"/>
      <c r="I84" s="250"/>
      <c r="J84" s="250"/>
      <c r="K84" s="250"/>
      <c r="L84" s="250"/>
      <c r="M84" s="250"/>
      <c r="N84" s="250"/>
      <c r="O84" s="250"/>
      <c r="P84" s="250"/>
      <c r="Q84" s="17"/>
    </row>
    <row r="85" spans="1:17" x14ac:dyDescent="0.55000000000000004">
      <c r="A85" s="188"/>
      <c r="B85" s="191" t="s">
        <v>45</v>
      </c>
      <c r="C85" s="229">
        <v>4</v>
      </c>
      <c r="D85" s="229">
        <v>5</v>
      </c>
      <c r="E85" s="229">
        <v>4</v>
      </c>
      <c r="F85" s="229">
        <v>5</v>
      </c>
      <c r="G85" s="250"/>
      <c r="H85" s="250"/>
      <c r="I85" s="250"/>
      <c r="J85" s="250"/>
      <c r="K85" s="250"/>
      <c r="L85" s="250"/>
      <c r="M85" s="250"/>
      <c r="N85" s="250"/>
      <c r="O85" s="250"/>
      <c r="P85" s="250"/>
      <c r="Q85" s="17"/>
    </row>
    <row r="86" spans="1:17" x14ac:dyDescent="0.55000000000000004">
      <c r="A86" s="222" t="s">
        <v>69</v>
      </c>
      <c r="B86" s="43" t="s">
        <v>70</v>
      </c>
      <c r="C86" s="147"/>
      <c r="D86" s="147"/>
      <c r="E86" s="199">
        <v>60</v>
      </c>
      <c r="F86" s="199">
        <v>60</v>
      </c>
      <c r="G86" s="202">
        <v>3.53</v>
      </c>
      <c r="H86" s="202">
        <v>3.53</v>
      </c>
      <c r="I86" s="202">
        <v>4.51</v>
      </c>
      <c r="J86" s="202">
        <v>4.51</v>
      </c>
      <c r="K86" s="202">
        <v>18.45</v>
      </c>
      <c r="L86" s="202">
        <v>18.45</v>
      </c>
      <c r="M86" s="202">
        <v>136</v>
      </c>
      <c r="N86" s="202">
        <v>136</v>
      </c>
      <c r="O86" s="202">
        <v>9.18</v>
      </c>
      <c r="P86" s="202">
        <v>9.18</v>
      </c>
      <c r="Q86" s="17"/>
    </row>
    <row r="87" spans="1:17" x14ac:dyDescent="0.55000000000000004">
      <c r="A87" s="222"/>
      <c r="B87" s="204" t="s">
        <v>71</v>
      </c>
      <c r="C87" s="182">
        <v>0.9</v>
      </c>
      <c r="D87" s="182">
        <v>1</v>
      </c>
      <c r="E87" s="209">
        <v>0.9</v>
      </c>
      <c r="F87" s="209">
        <v>1</v>
      </c>
      <c r="G87" s="202"/>
      <c r="H87" s="202"/>
      <c r="I87" s="202"/>
      <c r="J87" s="202"/>
      <c r="K87" s="202"/>
      <c r="L87" s="202"/>
      <c r="M87" s="202"/>
      <c r="N87" s="202"/>
      <c r="O87" s="202"/>
      <c r="P87" s="202"/>
      <c r="Q87" s="17"/>
    </row>
    <row r="88" spans="1:17" x14ac:dyDescent="0.55000000000000004">
      <c r="A88" s="222"/>
      <c r="B88" s="39" t="s">
        <v>19</v>
      </c>
      <c r="C88" s="44">
        <v>26</v>
      </c>
      <c r="D88" s="44">
        <v>26</v>
      </c>
      <c r="E88" s="38">
        <v>26</v>
      </c>
      <c r="F88" s="38">
        <v>26</v>
      </c>
      <c r="G88" s="202"/>
      <c r="H88" s="202"/>
      <c r="I88" s="202"/>
      <c r="J88" s="202"/>
      <c r="K88" s="202"/>
      <c r="L88" s="202"/>
      <c r="M88" s="202"/>
      <c r="N88" s="202"/>
      <c r="O88" s="202"/>
      <c r="P88" s="202"/>
      <c r="Q88" s="17"/>
    </row>
    <row r="89" spans="1:17" x14ac:dyDescent="0.55000000000000004">
      <c r="A89" s="222"/>
      <c r="B89" s="39" t="s">
        <v>22</v>
      </c>
      <c r="C89" s="44">
        <v>1</v>
      </c>
      <c r="D89" s="44">
        <v>1</v>
      </c>
      <c r="E89" s="38">
        <v>1</v>
      </c>
      <c r="F89" s="38">
        <v>1</v>
      </c>
      <c r="G89" s="202"/>
      <c r="H89" s="202"/>
      <c r="I89" s="202"/>
      <c r="J89" s="202"/>
      <c r="K89" s="202"/>
      <c r="L89" s="202"/>
      <c r="M89" s="202"/>
      <c r="N89" s="202"/>
      <c r="O89" s="202"/>
      <c r="P89" s="202"/>
      <c r="Q89" s="17"/>
    </row>
    <row r="90" spans="1:17" x14ac:dyDescent="0.55000000000000004">
      <c r="A90" s="222"/>
      <c r="B90" s="39" t="s">
        <v>29</v>
      </c>
      <c r="C90" s="44">
        <v>3</v>
      </c>
      <c r="D90" s="44">
        <v>3</v>
      </c>
      <c r="E90" s="38">
        <v>3</v>
      </c>
      <c r="F90" s="38">
        <v>3</v>
      </c>
      <c r="G90" s="202"/>
      <c r="H90" s="202"/>
      <c r="I90" s="202"/>
      <c r="J90" s="202"/>
      <c r="K90" s="202"/>
      <c r="L90" s="202"/>
      <c r="M90" s="202"/>
      <c r="N90" s="202"/>
      <c r="O90" s="202"/>
      <c r="P90" s="202"/>
      <c r="Q90" s="17"/>
    </row>
    <row r="91" spans="1:17" x14ac:dyDescent="0.55000000000000004">
      <c r="A91" s="222"/>
      <c r="B91" s="39" t="s">
        <v>72</v>
      </c>
      <c r="C91" s="44">
        <v>9</v>
      </c>
      <c r="D91" s="44">
        <v>9</v>
      </c>
      <c r="E91" s="38">
        <v>9</v>
      </c>
      <c r="F91" s="38">
        <v>9</v>
      </c>
      <c r="G91" s="202"/>
      <c r="H91" s="202"/>
      <c r="I91" s="202"/>
      <c r="J91" s="202"/>
      <c r="K91" s="202"/>
      <c r="L91" s="202"/>
      <c r="M91" s="202"/>
      <c r="N91" s="202"/>
      <c r="O91" s="202"/>
      <c r="P91" s="202"/>
      <c r="Q91" s="17"/>
    </row>
    <row r="92" spans="1:17" x14ac:dyDescent="0.55000000000000004">
      <c r="A92" s="222"/>
      <c r="B92" s="190" t="s">
        <v>38</v>
      </c>
      <c r="C92" s="44">
        <v>85</v>
      </c>
      <c r="D92" s="44">
        <v>85</v>
      </c>
      <c r="E92" s="38">
        <v>68</v>
      </c>
      <c r="F92" s="38">
        <v>68</v>
      </c>
      <c r="G92" s="202"/>
      <c r="H92" s="202"/>
      <c r="I92" s="202"/>
      <c r="J92" s="202"/>
      <c r="K92" s="202"/>
      <c r="L92" s="202"/>
      <c r="M92" s="202"/>
      <c r="N92" s="202"/>
      <c r="O92" s="202"/>
      <c r="P92" s="202"/>
    </row>
    <row r="93" spans="1:17" x14ac:dyDescent="0.55000000000000004">
      <c r="A93" s="222"/>
      <c r="B93" s="191" t="s">
        <v>39</v>
      </c>
      <c r="C93" s="44">
        <v>71</v>
      </c>
      <c r="D93" s="44">
        <v>71</v>
      </c>
      <c r="E93" s="38">
        <v>68</v>
      </c>
      <c r="F93" s="38">
        <v>68</v>
      </c>
      <c r="G93" s="202"/>
      <c r="H93" s="202"/>
      <c r="I93" s="202"/>
      <c r="J93" s="202"/>
      <c r="K93" s="202"/>
      <c r="L93" s="202"/>
      <c r="M93" s="202"/>
      <c r="N93" s="202"/>
      <c r="O93" s="202"/>
      <c r="P93" s="202"/>
    </row>
    <row r="94" spans="1:17" x14ac:dyDescent="0.55000000000000004">
      <c r="A94" s="222"/>
      <c r="B94" s="191" t="s">
        <v>44</v>
      </c>
      <c r="C94" s="44">
        <v>7</v>
      </c>
      <c r="D94" s="44">
        <v>7</v>
      </c>
      <c r="E94" s="38">
        <v>6</v>
      </c>
      <c r="F94" s="38">
        <v>6</v>
      </c>
      <c r="G94" s="202"/>
      <c r="H94" s="202"/>
      <c r="I94" s="202"/>
      <c r="J94" s="202"/>
      <c r="K94" s="202"/>
      <c r="L94" s="202"/>
      <c r="M94" s="202"/>
      <c r="N94" s="202"/>
      <c r="O94" s="202"/>
      <c r="P94" s="202"/>
    </row>
    <row r="95" spans="1:17" x14ac:dyDescent="0.55000000000000004">
      <c r="A95" s="222"/>
      <c r="B95" s="191" t="s">
        <v>45</v>
      </c>
      <c r="C95" s="44">
        <v>6</v>
      </c>
      <c r="D95" s="44">
        <v>6</v>
      </c>
      <c r="E95" s="38">
        <v>6</v>
      </c>
      <c r="F95" s="38">
        <v>6</v>
      </c>
      <c r="G95" s="202"/>
      <c r="H95" s="202"/>
      <c r="I95" s="202"/>
      <c r="J95" s="202"/>
      <c r="K95" s="202"/>
      <c r="L95" s="202"/>
      <c r="M95" s="202"/>
      <c r="N95" s="202"/>
      <c r="O95" s="202"/>
      <c r="P95" s="202"/>
    </row>
    <row r="96" spans="1:17" ht="48.75" customHeight="1" x14ac:dyDescent="0.55000000000000004">
      <c r="A96" s="222"/>
      <c r="B96" s="192" t="s">
        <v>41</v>
      </c>
      <c r="C96" s="44">
        <v>7.5</v>
      </c>
      <c r="D96" s="44">
        <v>7.5</v>
      </c>
      <c r="E96" s="38">
        <v>6</v>
      </c>
      <c r="F96" s="38">
        <v>6</v>
      </c>
      <c r="G96" s="202"/>
      <c r="H96" s="202"/>
      <c r="I96" s="202"/>
      <c r="J96" s="202"/>
      <c r="K96" s="202"/>
      <c r="L96" s="202"/>
      <c r="M96" s="202"/>
      <c r="N96" s="202"/>
      <c r="O96" s="202"/>
      <c r="P96" s="202"/>
    </row>
    <row r="97" spans="1:17" x14ac:dyDescent="0.55000000000000004">
      <c r="A97" s="222"/>
      <c r="B97" s="192" t="s">
        <v>42</v>
      </c>
      <c r="C97" s="44">
        <v>8</v>
      </c>
      <c r="D97" s="44">
        <v>8</v>
      </c>
      <c r="E97" s="38">
        <v>6</v>
      </c>
      <c r="F97" s="38">
        <v>6</v>
      </c>
      <c r="G97" s="202"/>
      <c r="H97" s="202"/>
      <c r="I97" s="202"/>
      <c r="J97" s="202"/>
      <c r="K97" s="202"/>
      <c r="L97" s="202"/>
      <c r="M97" s="202"/>
      <c r="N97" s="202"/>
      <c r="O97" s="202"/>
      <c r="P97" s="202"/>
    </row>
    <row r="98" spans="1:17" x14ac:dyDescent="0.55000000000000004">
      <c r="A98" s="222"/>
      <c r="B98" s="192" t="s">
        <v>43</v>
      </c>
      <c r="C98" s="44">
        <v>6</v>
      </c>
      <c r="D98" s="44">
        <v>6</v>
      </c>
      <c r="E98" s="38">
        <v>6</v>
      </c>
      <c r="F98" s="38">
        <v>6</v>
      </c>
      <c r="G98" s="202"/>
      <c r="H98" s="202"/>
      <c r="I98" s="202"/>
      <c r="J98" s="202"/>
      <c r="K98" s="202"/>
      <c r="L98" s="202"/>
      <c r="M98" s="202"/>
      <c r="N98" s="202"/>
      <c r="O98" s="202"/>
      <c r="P98" s="202"/>
    </row>
    <row r="99" spans="1:17" x14ac:dyDescent="0.55000000000000004">
      <c r="A99" s="222"/>
      <c r="B99" s="39" t="s">
        <v>40</v>
      </c>
      <c r="C99" s="44">
        <v>2.4</v>
      </c>
      <c r="D99" s="44">
        <v>2.4</v>
      </c>
      <c r="E99" s="38">
        <v>2.4</v>
      </c>
      <c r="F99" s="38">
        <v>2.4</v>
      </c>
      <c r="G99" s="202"/>
      <c r="H99" s="202"/>
      <c r="I99" s="202"/>
      <c r="J99" s="202"/>
      <c r="K99" s="202"/>
      <c r="L99" s="202"/>
      <c r="M99" s="202"/>
      <c r="N99" s="202"/>
      <c r="O99" s="202"/>
      <c r="P99" s="202"/>
    </row>
    <row r="100" spans="1:17" x14ac:dyDescent="0.55000000000000004">
      <c r="A100" s="222" t="s">
        <v>73</v>
      </c>
      <c r="B100" s="193" t="s">
        <v>74</v>
      </c>
      <c r="C100" s="247"/>
      <c r="D100" s="247"/>
      <c r="E100" s="248">
        <v>180</v>
      </c>
      <c r="F100" s="248">
        <v>200</v>
      </c>
      <c r="G100" s="250">
        <v>0.03</v>
      </c>
      <c r="H100" s="250">
        <v>0.03</v>
      </c>
      <c r="I100" s="250">
        <v>0.01</v>
      </c>
      <c r="J100" s="250">
        <v>0.01</v>
      </c>
      <c r="K100" s="250">
        <v>9.98</v>
      </c>
      <c r="L100" s="250">
        <v>12.97</v>
      </c>
      <c r="M100" s="250">
        <v>42</v>
      </c>
      <c r="N100" s="250">
        <v>54</v>
      </c>
      <c r="O100" s="250">
        <v>0</v>
      </c>
      <c r="P100" s="250">
        <v>0</v>
      </c>
      <c r="Q100" s="16"/>
    </row>
    <row r="101" spans="1:17" x14ac:dyDescent="0.55000000000000004">
      <c r="A101" s="222"/>
      <c r="B101" s="190" t="s">
        <v>75</v>
      </c>
      <c r="C101" s="229">
        <v>0.45</v>
      </c>
      <c r="D101" s="229">
        <v>0.54</v>
      </c>
      <c r="E101" s="229">
        <v>0.45</v>
      </c>
      <c r="F101" s="229">
        <v>0.54</v>
      </c>
      <c r="G101" s="250"/>
      <c r="H101" s="250"/>
      <c r="I101" s="250"/>
      <c r="J101" s="250"/>
      <c r="K101" s="250"/>
      <c r="L101" s="250"/>
      <c r="M101" s="250"/>
      <c r="N101" s="250"/>
      <c r="O101" s="250"/>
      <c r="P101" s="250"/>
      <c r="Q101" s="17"/>
    </row>
    <row r="102" spans="1:17" x14ac:dyDescent="0.55000000000000004">
      <c r="A102" s="222"/>
      <c r="B102" s="190" t="s">
        <v>22</v>
      </c>
      <c r="C102" s="229">
        <v>10</v>
      </c>
      <c r="D102" s="229">
        <v>13</v>
      </c>
      <c r="E102" s="229">
        <v>10</v>
      </c>
      <c r="F102" s="229">
        <v>13</v>
      </c>
      <c r="G102" s="250"/>
      <c r="H102" s="250"/>
      <c r="I102" s="250"/>
      <c r="J102" s="250"/>
      <c r="K102" s="250"/>
      <c r="L102" s="250"/>
      <c r="M102" s="250"/>
      <c r="N102" s="250"/>
      <c r="O102" s="250"/>
      <c r="P102" s="250"/>
      <c r="Q102" s="17"/>
    </row>
    <row r="103" spans="1:17" x14ac:dyDescent="0.55000000000000004">
      <c r="A103" s="188" t="s">
        <v>76</v>
      </c>
      <c r="B103" s="24" t="s">
        <v>77</v>
      </c>
      <c r="C103" s="19">
        <v>93</v>
      </c>
      <c r="D103" s="19">
        <v>93</v>
      </c>
      <c r="E103" s="248">
        <v>93</v>
      </c>
      <c r="F103" s="248">
        <v>93</v>
      </c>
      <c r="G103" s="250">
        <v>0.37</v>
      </c>
      <c r="H103" s="250">
        <v>0.37</v>
      </c>
      <c r="I103" s="250">
        <v>0.37</v>
      </c>
      <c r="J103" s="250">
        <v>0.37</v>
      </c>
      <c r="K103" s="250">
        <v>9.73</v>
      </c>
      <c r="L103" s="250">
        <v>9.73</v>
      </c>
      <c r="M103" s="250">
        <v>41.85</v>
      </c>
      <c r="N103" s="250">
        <v>41.85</v>
      </c>
      <c r="O103" s="250">
        <v>9.3000000000000007</v>
      </c>
      <c r="P103" s="250">
        <v>9.3000000000000007</v>
      </c>
      <c r="Q103" s="17"/>
    </row>
    <row r="104" spans="1:17" x14ac:dyDescent="0.55000000000000004">
      <c r="A104" s="195" t="s">
        <v>63</v>
      </c>
      <c r="B104" s="189" t="s">
        <v>78</v>
      </c>
      <c r="C104" s="247">
        <v>35</v>
      </c>
      <c r="D104" s="247">
        <v>40</v>
      </c>
      <c r="E104" s="248">
        <v>35</v>
      </c>
      <c r="F104" s="248">
        <v>40</v>
      </c>
      <c r="G104" s="250">
        <v>1.66</v>
      </c>
      <c r="H104" s="250">
        <v>2</v>
      </c>
      <c r="I104" s="250">
        <v>0.28000000000000003</v>
      </c>
      <c r="J104" s="250">
        <v>0.32</v>
      </c>
      <c r="K104" s="250">
        <v>17.22</v>
      </c>
      <c r="L104" s="250">
        <v>19.68</v>
      </c>
      <c r="M104" s="250">
        <f>G104*4+I104*9+K104*4</f>
        <v>78.039999999999992</v>
      </c>
      <c r="N104" s="250">
        <f>H104*4+J104*9+L104*4</f>
        <v>89.6</v>
      </c>
      <c r="O104" s="250">
        <v>0</v>
      </c>
      <c r="P104" s="250">
        <v>0</v>
      </c>
    </row>
    <row r="105" spans="1:17" x14ac:dyDescent="0.55000000000000004">
      <c r="A105" s="195"/>
      <c r="B105" s="189" t="s">
        <v>32</v>
      </c>
      <c r="C105" s="247"/>
      <c r="D105" s="247"/>
      <c r="E105" s="25">
        <f t="shared" ref="E105:P105" si="3">E70+E86+E100+E103+E104</f>
        <v>598</v>
      </c>
      <c r="F105" s="25">
        <f t="shared" si="3"/>
        <v>643</v>
      </c>
      <c r="G105" s="25">
        <f t="shared" si="3"/>
        <v>10.839999999999998</v>
      </c>
      <c r="H105" s="25">
        <f t="shared" si="3"/>
        <v>11.639999999999999</v>
      </c>
      <c r="I105" s="25">
        <f t="shared" si="3"/>
        <v>7.21</v>
      </c>
      <c r="J105" s="25">
        <f t="shared" si="3"/>
        <v>7.4300000000000006</v>
      </c>
      <c r="K105" s="25">
        <f t="shared" si="3"/>
        <v>67.680000000000007</v>
      </c>
      <c r="L105" s="25">
        <f t="shared" si="3"/>
        <v>74.199999999999989</v>
      </c>
      <c r="M105" s="25">
        <f t="shared" si="3"/>
        <v>398.89</v>
      </c>
      <c r="N105" s="25">
        <f t="shared" si="3"/>
        <v>431.23</v>
      </c>
      <c r="O105" s="25">
        <f t="shared" si="3"/>
        <v>27.63</v>
      </c>
      <c r="P105" s="25">
        <f t="shared" si="3"/>
        <v>28.43</v>
      </c>
    </row>
    <row r="106" spans="1:17" x14ac:dyDescent="0.55000000000000004">
      <c r="A106" s="195"/>
      <c r="B106" s="163" t="s">
        <v>79</v>
      </c>
      <c r="C106" s="196"/>
      <c r="D106" s="196"/>
      <c r="E106" s="196"/>
      <c r="F106" s="196"/>
      <c r="G106" s="250"/>
      <c r="H106" s="250"/>
      <c r="I106" s="250"/>
      <c r="J106" s="250"/>
      <c r="K106" s="250"/>
      <c r="L106" s="250"/>
      <c r="M106" s="250"/>
      <c r="N106" s="250"/>
      <c r="O106" s="250"/>
      <c r="P106" s="250"/>
    </row>
    <row r="107" spans="1:17" x14ac:dyDescent="0.55000000000000004">
      <c r="A107" s="195" t="s">
        <v>80</v>
      </c>
      <c r="B107" s="189" t="s">
        <v>81</v>
      </c>
      <c r="C107" s="247">
        <v>154</v>
      </c>
      <c r="D107" s="247">
        <v>154</v>
      </c>
      <c r="E107" s="248">
        <v>150</v>
      </c>
      <c r="F107" s="248">
        <v>150</v>
      </c>
      <c r="G107" s="250">
        <v>4.3600000000000003</v>
      </c>
      <c r="H107" s="250">
        <v>4.3600000000000003</v>
      </c>
      <c r="I107" s="250">
        <v>3.76</v>
      </c>
      <c r="J107" s="250">
        <v>3.76</v>
      </c>
      <c r="K107" s="250">
        <v>6</v>
      </c>
      <c r="L107" s="250">
        <v>6</v>
      </c>
      <c r="M107" s="250">
        <v>79.5</v>
      </c>
      <c r="N107" s="250">
        <v>79.5</v>
      </c>
      <c r="O107" s="250">
        <v>1.06</v>
      </c>
      <c r="P107" s="250">
        <v>1.06</v>
      </c>
    </row>
    <row r="108" spans="1:17" s="26" customFormat="1" x14ac:dyDescent="0.55000000000000004">
      <c r="A108" s="222"/>
      <c r="B108" s="189" t="s">
        <v>32</v>
      </c>
      <c r="C108" s="247"/>
      <c r="D108" s="247"/>
      <c r="E108" s="224">
        <f>E107</f>
        <v>150</v>
      </c>
      <c r="F108" s="224">
        <f t="shared" ref="F108:P108" si="4">F107</f>
        <v>150</v>
      </c>
      <c r="G108" s="224">
        <f t="shared" si="4"/>
        <v>4.3600000000000003</v>
      </c>
      <c r="H108" s="224">
        <f t="shared" si="4"/>
        <v>4.3600000000000003</v>
      </c>
      <c r="I108" s="224">
        <f t="shared" si="4"/>
        <v>3.76</v>
      </c>
      <c r="J108" s="224">
        <f t="shared" si="4"/>
        <v>3.76</v>
      </c>
      <c r="K108" s="224">
        <f t="shared" si="4"/>
        <v>6</v>
      </c>
      <c r="L108" s="224">
        <f t="shared" si="4"/>
        <v>6</v>
      </c>
      <c r="M108" s="224">
        <f t="shared" si="4"/>
        <v>79.5</v>
      </c>
      <c r="N108" s="224">
        <f t="shared" si="4"/>
        <v>79.5</v>
      </c>
      <c r="O108" s="224">
        <f t="shared" si="4"/>
        <v>1.06</v>
      </c>
      <c r="P108" s="224">
        <f t="shared" si="4"/>
        <v>1.06</v>
      </c>
      <c r="Q108" s="13"/>
    </row>
    <row r="109" spans="1:17" ht="38.25" customHeight="1" x14ac:dyDescent="0.55000000000000004">
      <c r="A109" s="222"/>
      <c r="B109" s="164" t="s">
        <v>82</v>
      </c>
      <c r="C109" s="229"/>
      <c r="D109" s="229"/>
      <c r="E109" s="229"/>
      <c r="F109" s="161"/>
      <c r="G109" s="250"/>
      <c r="H109" s="250"/>
      <c r="I109" s="250"/>
      <c r="J109" s="250"/>
      <c r="K109" s="250"/>
      <c r="L109" s="250"/>
      <c r="M109" s="250"/>
      <c r="N109" s="250"/>
      <c r="O109" s="250"/>
      <c r="P109" s="250"/>
    </row>
    <row r="110" spans="1:17" x14ac:dyDescent="0.55000000000000004">
      <c r="A110" s="222"/>
      <c r="B110" s="190" t="s">
        <v>83</v>
      </c>
      <c r="C110" s="248">
        <v>4</v>
      </c>
      <c r="D110" s="248">
        <v>6</v>
      </c>
      <c r="E110" s="248">
        <v>4</v>
      </c>
      <c r="F110" s="248">
        <v>6</v>
      </c>
      <c r="G110" s="249"/>
      <c r="H110" s="249"/>
      <c r="I110" s="249"/>
      <c r="J110" s="249"/>
      <c r="K110" s="249"/>
      <c r="L110" s="249"/>
      <c r="M110" s="249"/>
      <c r="N110" s="249"/>
      <c r="O110" s="249"/>
      <c r="P110" s="249"/>
    </row>
    <row r="111" spans="1:17" x14ac:dyDescent="0.55000000000000004">
      <c r="A111" s="222"/>
      <c r="B111" s="197" t="s">
        <v>84</v>
      </c>
      <c r="C111" s="162"/>
      <c r="D111" s="162"/>
      <c r="E111" s="27">
        <f t="shared" ref="E111:P111" si="5">E20+E22+E68+E105+E108</f>
        <v>1774</v>
      </c>
      <c r="F111" s="27">
        <f t="shared" si="5"/>
        <v>2063</v>
      </c>
      <c r="G111" s="27">
        <f t="shared" si="5"/>
        <v>37.749999999999993</v>
      </c>
      <c r="H111" s="27">
        <f t="shared" si="5"/>
        <v>49.46</v>
      </c>
      <c r="I111" s="27">
        <f t="shared" si="5"/>
        <v>47.58</v>
      </c>
      <c r="J111" s="27">
        <f t="shared" si="5"/>
        <v>57.67</v>
      </c>
      <c r="K111" s="27">
        <f t="shared" si="5"/>
        <v>181.21</v>
      </c>
      <c r="L111" s="27">
        <f t="shared" si="5"/>
        <v>219.40999999999997</v>
      </c>
      <c r="M111" s="27">
        <f t="shared" si="5"/>
        <v>1257.99</v>
      </c>
      <c r="N111" s="27">
        <f t="shared" si="5"/>
        <v>1572.31</v>
      </c>
      <c r="O111" s="27">
        <f t="shared" si="5"/>
        <v>58.95</v>
      </c>
      <c r="P111" s="27">
        <f t="shared" si="5"/>
        <v>68.400000000000006</v>
      </c>
    </row>
    <row r="112" spans="1:17" x14ac:dyDescent="0.55000000000000004">
      <c r="A112" s="28"/>
      <c r="B112" s="186"/>
      <c r="C112" s="186"/>
      <c r="D112" s="186"/>
      <c r="E112" s="29"/>
      <c r="F112" s="29"/>
      <c r="G112" s="186"/>
      <c r="H112" s="186"/>
      <c r="I112" s="186"/>
      <c r="J112" s="186"/>
      <c r="K112" s="186"/>
      <c r="L112" s="186"/>
      <c r="M112" s="186"/>
      <c r="N112" s="186"/>
      <c r="O112" s="186"/>
      <c r="P112" s="186"/>
    </row>
    <row r="113" spans="1:17" x14ac:dyDescent="0.55000000000000004">
      <c r="A113" s="28"/>
      <c r="B113" s="186"/>
      <c r="C113" s="186"/>
      <c r="D113" s="186"/>
      <c r="E113" s="29"/>
      <c r="F113" s="29"/>
      <c r="G113" s="186"/>
      <c r="H113" s="186"/>
      <c r="I113" s="186"/>
      <c r="J113" s="186"/>
      <c r="K113" s="186"/>
      <c r="L113" s="186"/>
      <c r="M113" s="186"/>
      <c r="N113" s="186"/>
      <c r="O113" s="186"/>
      <c r="P113" s="186"/>
      <c r="Q113" s="186"/>
    </row>
    <row r="114" spans="1:17" x14ac:dyDescent="0.55000000000000004">
      <c r="B114" s="186"/>
      <c r="C114" s="186"/>
      <c r="D114" s="186"/>
      <c r="E114" s="186"/>
      <c r="F114" s="186"/>
      <c r="G114" s="186"/>
      <c r="H114" s="186"/>
      <c r="I114" s="29"/>
      <c r="J114" s="29"/>
      <c r="K114" s="186"/>
      <c r="L114" s="186"/>
      <c r="M114" s="186"/>
      <c r="N114" s="186"/>
      <c r="O114" s="186"/>
      <c r="P114" s="186"/>
      <c r="Q114" s="186"/>
    </row>
    <row r="115" spans="1:17" x14ac:dyDescent="0.55000000000000004">
      <c r="B115" s="186"/>
      <c r="C115" s="186"/>
      <c r="D115" s="186"/>
      <c r="E115" s="186"/>
      <c r="F115" s="186"/>
      <c r="G115" s="186"/>
      <c r="H115" s="186"/>
      <c r="I115" s="186"/>
      <c r="J115" s="186"/>
      <c r="K115" s="186"/>
      <c r="L115" s="186"/>
      <c r="M115" s="186"/>
      <c r="N115" s="186"/>
      <c r="O115" s="186"/>
      <c r="P115" s="186"/>
      <c r="Q115" s="186"/>
    </row>
    <row r="142" spans="1:17" x14ac:dyDescent="0.55000000000000004">
      <c r="A142" s="186"/>
      <c r="B142" s="186"/>
      <c r="C142" s="186"/>
      <c r="D142" s="186"/>
      <c r="E142" s="186"/>
      <c r="F142" s="186"/>
      <c r="G142" s="186"/>
      <c r="H142" s="186"/>
      <c r="I142" s="186"/>
      <c r="J142" s="186"/>
      <c r="K142" s="186"/>
      <c r="L142" s="186"/>
      <c r="M142" s="186"/>
      <c r="N142" s="186"/>
      <c r="O142" s="186"/>
      <c r="P142" s="186"/>
      <c r="Q142" s="186"/>
    </row>
  </sheetData>
  <mergeCells count="11">
    <mergeCell ref="G1:L2"/>
    <mergeCell ref="O3:P3"/>
    <mergeCell ref="A1:A3"/>
    <mergeCell ref="B1:B3"/>
    <mergeCell ref="E1:F2"/>
    <mergeCell ref="O1:P2"/>
    <mergeCell ref="G3:H3"/>
    <mergeCell ref="C1:D2"/>
    <mergeCell ref="M1:N2"/>
    <mergeCell ref="K3:L3"/>
    <mergeCell ref="I3:J3"/>
  </mergeCells>
  <pageMargins left="0" right="0" top="0" bottom="0" header="0" footer="0"/>
  <pageSetup paperSize="9" scale="35" orientation="landscape" r:id="rId1"/>
  <rowBreaks count="1" manualBreakCount="1">
    <brk id="42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6"/>
  <sheetViews>
    <sheetView topLeftCell="A82" zoomScale="40" zoomScaleNormal="100" zoomScaleSheetLayoutView="40" workbookViewId="0">
      <selection activeCell="J57" sqref="J57"/>
    </sheetView>
  </sheetViews>
  <sheetFormatPr defaultRowHeight="38.25" x14ac:dyDescent="0.55000000000000004"/>
  <cols>
    <col min="1" max="1" width="30.5703125" style="30" customWidth="1"/>
    <col min="2" max="2" width="98.42578125" style="92" customWidth="1"/>
    <col min="3" max="3" width="21.85546875" style="93" bestFit="1" customWidth="1"/>
    <col min="4" max="4" width="20.140625" style="93" bestFit="1" customWidth="1"/>
    <col min="5" max="6" width="23.5703125" style="93" bestFit="1" customWidth="1"/>
    <col min="7" max="8" width="16.7109375" style="14" bestFit="1" customWidth="1"/>
    <col min="9" max="9" width="19.42578125" style="14" customWidth="1"/>
    <col min="10" max="10" width="18.7109375" style="14" customWidth="1"/>
    <col min="11" max="12" width="20.140625" style="14" bestFit="1" customWidth="1"/>
    <col min="13" max="13" width="23.5703125" style="14" bestFit="1" customWidth="1"/>
    <col min="14" max="14" width="22.42578125" style="14" customWidth="1"/>
    <col min="15" max="16" width="16.7109375" style="14" bestFit="1" customWidth="1"/>
    <col min="17" max="16384" width="9.140625" style="14"/>
  </cols>
  <sheetData>
    <row r="1" spans="1:16" ht="38.25" customHeight="1" x14ac:dyDescent="0.55000000000000004">
      <c r="A1" s="298" t="s">
        <v>0</v>
      </c>
      <c r="B1" s="294" t="s">
        <v>328</v>
      </c>
      <c r="C1" s="293" t="s">
        <v>2</v>
      </c>
      <c r="D1" s="292"/>
      <c r="E1" s="293" t="s">
        <v>2</v>
      </c>
      <c r="F1" s="292"/>
      <c r="G1" s="291" t="s">
        <v>3</v>
      </c>
      <c r="H1" s="292"/>
      <c r="I1" s="292"/>
      <c r="J1" s="292"/>
      <c r="K1" s="292"/>
      <c r="L1" s="292"/>
      <c r="M1" s="293" t="s">
        <v>4</v>
      </c>
      <c r="N1" s="292"/>
      <c r="O1" s="293" t="s">
        <v>5</v>
      </c>
      <c r="P1" s="293"/>
    </row>
    <row r="2" spans="1:16" x14ac:dyDescent="0.55000000000000004">
      <c r="A2" s="298"/>
      <c r="B2" s="295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3"/>
      <c r="P2" s="293"/>
    </row>
    <row r="3" spans="1:16" ht="80.25" customHeight="1" x14ac:dyDescent="0.55000000000000004">
      <c r="A3" s="298"/>
      <c r="B3" s="296"/>
      <c r="C3" s="284" t="s">
        <v>6</v>
      </c>
      <c r="D3" s="284" t="s">
        <v>7</v>
      </c>
      <c r="E3" s="284" t="s">
        <v>6</v>
      </c>
      <c r="F3" s="284" t="s">
        <v>7</v>
      </c>
      <c r="G3" s="293" t="s">
        <v>8</v>
      </c>
      <c r="H3" s="293"/>
      <c r="I3" s="293" t="s">
        <v>9</v>
      </c>
      <c r="J3" s="291"/>
      <c r="K3" s="291" t="s">
        <v>10</v>
      </c>
      <c r="L3" s="291"/>
      <c r="M3" s="285"/>
      <c r="N3" s="285"/>
      <c r="O3" s="291" t="s">
        <v>11</v>
      </c>
      <c r="P3" s="291"/>
    </row>
    <row r="4" spans="1:16" x14ac:dyDescent="0.55000000000000004">
      <c r="A4" s="222"/>
      <c r="B4" s="83" t="s">
        <v>12</v>
      </c>
      <c r="C4" s="84" t="s">
        <v>13</v>
      </c>
      <c r="D4" s="84" t="s">
        <v>14</v>
      </c>
      <c r="E4" s="84" t="s">
        <v>15</v>
      </c>
      <c r="F4" s="85" t="s">
        <v>15</v>
      </c>
      <c r="G4" s="15" t="s">
        <v>6</v>
      </c>
      <c r="H4" s="187" t="s">
        <v>7</v>
      </c>
      <c r="I4" s="15" t="s">
        <v>6</v>
      </c>
      <c r="J4" s="187" t="s">
        <v>7</v>
      </c>
      <c r="K4" s="15" t="s">
        <v>6</v>
      </c>
      <c r="L4" s="187" t="s">
        <v>7</v>
      </c>
      <c r="M4" s="15" t="s">
        <v>6</v>
      </c>
      <c r="N4" s="187" t="s">
        <v>7</v>
      </c>
      <c r="O4" s="15" t="s">
        <v>6</v>
      </c>
      <c r="P4" s="187" t="s">
        <v>7</v>
      </c>
    </row>
    <row r="5" spans="1:16" x14ac:dyDescent="0.55000000000000004">
      <c r="A5" s="188" t="s">
        <v>329</v>
      </c>
      <c r="B5" s="86" t="s">
        <v>129</v>
      </c>
      <c r="C5" s="87"/>
      <c r="D5" s="87"/>
      <c r="E5" s="199">
        <v>150</v>
      </c>
      <c r="F5" s="199">
        <v>200</v>
      </c>
      <c r="G5" s="33">
        <v>4.7699999999999996</v>
      </c>
      <c r="H5" s="175">
        <v>6.62</v>
      </c>
      <c r="I5" s="33">
        <v>5.82</v>
      </c>
      <c r="J5" s="175">
        <v>8.11</v>
      </c>
      <c r="K5" s="33">
        <v>16.5</v>
      </c>
      <c r="L5" s="175">
        <v>23.39</v>
      </c>
      <c r="M5" s="33">
        <v>137</v>
      </c>
      <c r="N5" s="175">
        <v>192</v>
      </c>
      <c r="O5" s="33">
        <v>1.43</v>
      </c>
      <c r="P5" s="175">
        <v>1.9</v>
      </c>
    </row>
    <row r="6" spans="1:16" x14ac:dyDescent="0.55000000000000004">
      <c r="A6" s="88"/>
      <c r="B6" s="89" t="s">
        <v>18</v>
      </c>
      <c r="C6" s="90">
        <v>110</v>
      </c>
      <c r="D6" s="90">
        <v>146</v>
      </c>
      <c r="E6" s="201">
        <v>110</v>
      </c>
      <c r="F6" s="201">
        <v>146</v>
      </c>
      <c r="G6" s="200"/>
      <c r="H6" s="200"/>
      <c r="I6" s="200"/>
      <c r="J6" s="200"/>
      <c r="K6" s="200"/>
      <c r="L6" s="200"/>
      <c r="M6" s="200"/>
      <c r="N6" s="200"/>
      <c r="O6" s="200"/>
      <c r="P6" s="200"/>
    </row>
    <row r="7" spans="1:16" x14ac:dyDescent="0.55000000000000004">
      <c r="A7" s="88"/>
      <c r="B7" s="89" t="s">
        <v>21</v>
      </c>
      <c r="C7" s="55">
        <v>2.5</v>
      </c>
      <c r="D7" s="55">
        <v>3</v>
      </c>
      <c r="E7" s="49">
        <v>2.5</v>
      </c>
      <c r="F7" s="49">
        <v>3</v>
      </c>
      <c r="G7" s="200"/>
      <c r="H7" s="200"/>
      <c r="I7" s="200"/>
      <c r="J7" s="200"/>
      <c r="K7" s="200"/>
      <c r="L7" s="200"/>
      <c r="M7" s="200"/>
      <c r="N7" s="200"/>
      <c r="O7" s="200"/>
      <c r="P7" s="200"/>
    </row>
    <row r="8" spans="1:16" x14ac:dyDescent="0.55000000000000004">
      <c r="A8" s="88"/>
      <c r="B8" s="89" t="s">
        <v>22</v>
      </c>
      <c r="C8" s="90">
        <v>3</v>
      </c>
      <c r="D8" s="90">
        <v>4</v>
      </c>
      <c r="E8" s="38">
        <v>3</v>
      </c>
      <c r="F8" s="38">
        <v>4</v>
      </c>
      <c r="G8" s="200"/>
      <c r="H8" s="200"/>
      <c r="I8" s="200"/>
      <c r="J8" s="200"/>
      <c r="K8" s="200"/>
      <c r="L8" s="200"/>
      <c r="M8" s="200"/>
      <c r="N8" s="200"/>
      <c r="O8" s="200"/>
      <c r="P8" s="200"/>
    </row>
    <row r="9" spans="1:16" x14ac:dyDescent="0.55000000000000004">
      <c r="A9" s="88"/>
      <c r="B9" s="89" t="s">
        <v>54</v>
      </c>
      <c r="C9" s="90">
        <v>14</v>
      </c>
      <c r="D9" s="90">
        <v>21</v>
      </c>
      <c r="E9" s="38">
        <v>14</v>
      </c>
      <c r="F9" s="38">
        <v>21</v>
      </c>
      <c r="G9" s="200"/>
      <c r="H9" s="200"/>
      <c r="I9" s="200"/>
      <c r="J9" s="200"/>
      <c r="K9" s="200"/>
      <c r="L9" s="200"/>
      <c r="M9" s="200"/>
      <c r="N9" s="200"/>
      <c r="O9" s="200"/>
      <c r="P9" s="200"/>
    </row>
    <row r="10" spans="1:16" ht="76.5" x14ac:dyDescent="0.55000000000000004">
      <c r="A10" s="188" t="s">
        <v>330</v>
      </c>
      <c r="B10" s="189" t="s">
        <v>24</v>
      </c>
      <c r="C10" s="198"/>
      <c r="D10" s="198"/>
      <c r="E10" s="199">
        <v>180</v>
      </c>
      <c r="F10" s="199">
        <v>200</v>
      </c>
      <c r="G10" s="249">
        <v>2.4</v>
      </c>
      <c r="H10" s="249">
        <v>3.26</v>
      </c>
      <c r="I10" s="249">
        <v>3.52</v>
      </c>
      <c r="J10" s="249">
        <v>4.4000000000000004</v>
      </c>
      <c r="K10" s="249">
        <v>15.02</v>
      </c>
      <c r="L10" s="249">
        <v>18.29</v>
      </c>
      <c r="M10" s="249">
        <v>101.36</v>
      </c>
      <c r="N10" s="249">
        <v>125.8</v>
      </c>
      <c r="O10" s="249">
        <v>1.31</v>
      </c>
      <c r="P10" s="249">
        <v>1.65</v>
      </c>
    </row>
    <row r="11" spans="1:16" x14ac:dyDescent="0.55000000000000004">
      <c r="A11" s="187"/>
      <c r="B11" s="190" t="s">
        <v>18</v>
      </c>
      <c r="C11" s="229">
        <v>101</v>
      </c>
      <c r="D11" s="229">
        <v>127</v>
      </c>
      <c r="E11" s="229">
        <v>101</v>
      </c>
      <c r="F11" s="229">
        <v>127</v>
      </c>
      <c r="G11" s="175"/>
      <c r="H11" s="175"/>
      <c r="I11" s="175"/>
      <c r="J11" s="175"/>
      <c r="K11" s="175"/>
      <c r="L11" s="175"/>
      <c r="M11" s="175"/>
      <c r="N11" s="175"/>
      <c r="O11" s="175"/>
      <c r="P11" s="175"/>
    </row>
    <row r="12" spans="1:16" x14ac:dyDescent="0.55000000000000004">
      <c r="A12" s="187"/>
      <c r="B12" s="190" t="s">
        <v>25</v>
      </c>
      <c r="C12" s="229">
        <v>2.86</v>
      </c>
      <c r="D12" s="229">
        <v>3.43</v>
      </c>
      <c r="E12" s="229">
        <v>2.86</v>
      </c>
      <c r="F12" s="229">
        <v>3.43</v>
      </c>
      <c r="G12" s="175"/>
      <c r="H12" s="175"/>
      <c r="I12" s="175"/>
      <c r="J12" s="175"/>
      <c r="K12" s="175"/>
      <c r="L12" s="175"/>
      <c r="M12" s="175"/>
      <c r="N12" s="175"/>
      <c r="O12" s="175"/>
      <c r="P12" s="175"/>
    </row>
    <row r="13" spans="1:16" x14ac:dyDescent="0.55000000000000004">
      <c r="A13" s="187"/>
      <c r="B13" s="190" t="s">
        <v>22</v>
      </c>
      <c r="C13" s="229">
        <v>10</v>
      </c>
      <c r="D13" s="229">
        <v>12</v>
      </c>
      <c r="E13" s="229">
        <v>10</v>
      </c>
      <c r="F13" s="229">
        <v>12</v>
      </c>
      <c r="G13" s="175"/>
      <c r="H13" s="175"/>
      <c r="I13" s="175"/>
      <c r="J13" s="175"/>
      <c r="K13" s="175"/>
      <c r="L13" s="175"/>
      <c r="M13" s="175"/>
      <c r="N13" s="175"/>
      <c r="O13" s="175"/>
      <c r="P13" s="175"/>
    </row>
    <row r="14" spans="1:16" x14ac:dyDescent="0.55000000000000004">
      <c r="A14" s="188" t="s">
        <v>331</v>
      </c>
      <c r="B14" s="189" t="s">
        <v>27</v>
      </c>
      <c r="C14" s="247"/>
      <c r="D14" s="247"/>
      <c r="E14" s="228">
        <v>36</v>
      </c>
      <c r="F14" s="228">
        <v>60</v>
      </c>
      <c r="G14" s="249">
        <v>3.04</v>
      </c>
      <c r="H14" s="249">
        <v>4.97</v>
      </c>
      <c r="I14" s="249">
        <v>6.82</v>
      </c>
      <c r="J14" s="249">
        <v>8.16</v>
      </c>
      <c r="K14" s="249">
        <v>10.91</v>
      </c>
      <c r="L14" s="249">
        <v>20.7</v>
      </c>
      <c r="M14" s="249">
        <v>117.18</v>
      </c>
      <c r="N14" s="249">
        <v>176.12</v>
      </c>
      <c r="O14" s="249">
        <v>0.06</v>
      </c>
      <c r="P14" s="249">
        <v>0.08</v>
      </c>
    </row>
    <row r="15" spans="1:16" x14ac:dyDescent="0.55000000000000004">
      <c r="A15" s="188"/>
      <c r="B15" s="190" t="s">
        <v>28</v>
      </c>
      <c r="C15" s="229">
        <v>8.6</v>
      </c>
      <c r="D15" s="229">
        <v>12.9</v>
      </c>
      <c r="E15" s="229">
        <v>8</v>
      </c>
      <c r="F15" s="229">
        <v>12</v>
      </c>
      <c r="G15" s="249"/>
      <c r="H15" s="249"/>
      <c r="I15" s="249"/>
      <c r="J15" s="249"/>
      <c r="K15" s="249"/>
      <c r="L15" s="249"/>
      <c r="M15" s="249"/>
      <c r="N15" s="249"/>
      <c r="O15" s="249"/>
      <c r="P15" s="249"/>
    </row>
    <row r="16" spans="1:16" x14ac:dyDescent="0.55000000000000004">
      <c r="A16" s="187"/>
      <c r="B16" s="194" t="s">
        <v>29</v>
      </c>
      <c r="C16" s="229">
        <v>6</v>
      </c>
      <c r="D16" s="229">
        <v>6</v>
      </c>
      <c r="E16" s="229">
        <v>6</v>
      </c>
      <c r="F16" s="229">
        <v>6</v>
      </c>
      <c r="G16" s="249"/>
      <c r="H16" s="249"/>
      <c r="I16" s="249"/>
      <c r="J16" s="249"/>
      <c r="K16" s="249"/>
      <c r="L16" s="249"/>
      <c r="M16" s="249"/>
      <c r="N16" s="249"/>
      <c r="O16" s="249"/>
      <c r="P16" s="249"/>
    </row>
    <row r="17" spans="1:17" x14ac:dyDescent="0.55000000000000004">
      <c r="A17" s="187"/>
      <c r="B17" s="194" t="s">
        <v>30</v>
      </c>
      <c r="C17" s="229">
        <v>22</v>
      </c>
      <c r="D17" s="229">
        <v>42</v>
      </c>
      <c r="E17" s="229">
        <v>22</v>
      </c>
      <c r="F17" s="229">
        <v>42</v>
      </c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186"/>
    </row>
    <row r="18" spans="1:17" x14ac:dyDescent="0.55000000000000004">
      <c r="A18" s="187"/>
      <c r="B18" s="215" t="s">
        <v>32</v>
      </c>
      <c r="C18" s="198"/>
      <c r="D18" s="198"/>
      <c r="E18" s="34">
        <f t="shared" ref="E18:P18" si="0">E5+E10+E14</f>
        <v>366</v>
      </c>
      <c r="F18" s="34">
        <f t="shared" si="0"/>
        <v>460</v>
      </c>
      <c r="G18" s="34">
        <f t="shared" si="0"/>
        <v>10.210000000000001</v>
      </c>
      <c r="H18" s="34">
        <f t="shared" si="0"/>
        <v>14.849999999999998</v>
      </c>
      <c r="I18" s="34">
        <f t="shared" si="0"/>
        <v>16.16</v>
      </c>
      <c r="J18" s="34">
        <f t="shared" si="0"/>
        <v>20.67</v>
      </c>
      <c r="K18" s="34">
        <f t="shared" si="0"/>
        <v>42.43</v>
      </c>
      <c r="L18" s="34">
        <f t="shared" si="0"/>
        <v>62.379999999999995</v>
      </c>
      <c r="M18" s="34">
        <f t="shared" si="0"/>
        <v>355.54</v>
      </c>
      <c r="N18" s="34">
        <f t="shared" si="0"/>
        <v>493.92</v>
      </c>
      <c r="O18" s="34">
        <f t="shared" si="0"/>
        <v>2.8000000000000003</v>
      </c>
      <c r="P18" s="34">
        <f t="shared" si="0"/>
        <v>3.63</v>
      </c>
      <c r="Q18" s="186"/>
    </row>
    <row r="19" spans="1:17" x14ac:dyDescent="0.55000000000000004">
      <c r="A19" s="188" t="s">
        <v>332</v>
      </c>
      <c r="B19" s="146" t="s">
        <v>34</v>
      </c>
      <c r="C19" s="19">
        <v>125</v>
      </c>
      <c r="D19" s="19">
        <v>125</v>
      </c>
      <c r="E19" s="228">
        <v>125</v>
      </c>
      <c r="F19" s="228">
        <v>125</v>
      </c>
      <c r="G19" s="249">
        <v>0.13</v>
      </c>
      <c r="H19" s="249">
        <v>0.13</v>
      </c>
      <c r="I19" s="249">
        <v>0</v>
      </c>
      <c r="J19" s="249">
        <v>0</v>
      </c>
      <c r="K19" s="249">
        <v>11.38</v>
      </c>
      <c r="L19" s="249">
        <v>11.38</v>
      </c>
      <c r="M19" s="249">
        <v>46.25</v>
      </c>
      <c r="N19" s="249">
        <v>46.25</v>
      </c>
      <c r="O19" s="249">
        <v>2.5</v>
      </c>
      <c r="P19" s="249">
        <v>2.5</v>
      </c>
      <c r="Q19" s="186"/>
    </row>
    <row r="20" spans="1:17" x14ac:dyDescent="0.55000000000000004">
      <c r="A20" s="187"/>
      <c r="B20" s="215" t="s">
        <v>32</v>
      </c>
      <c r="C20" s="198"/>
      <c r="D20" s="198"/>
      <c r="E20" s="34">
        <f>E19</f>
        <v>125</v>
      </c>
      <c r="F20" s="34">
        <f t="shared" ref="F20:P20" si="1">F19</f>
        <v>125</v>
      </c>
      <c r="G20" s="34">
        <f t="shared" si="1"/>
        <v>0.13</v>
      </c>
      <c r="H20" s="34">
        <f t="shared" si="1"/>
        <v>0.13</v>
      </c>
      <c r="I20" s="34">
        <f t="shared" si="1"/>
        <v>0</v>
      </c>
      <c r="J20" s="34">
        <f t="shared" si="1"/>
        <v>0</v>
      </c>
      <c r="K20" s="34">
        <f t="shared" si="1"/>
        <v>11.38</v>
      </c>
      <c r="L20" s="34">
        <f t="shared" si="1"/>
        <v>11.38</v>
      </c>
      <c r="M20" s="34">
        <f t="shared" si="1"/>
        <v>46.25</v>
      </c>
      <c r="N20" s="34">
        <f t="shared" si="1"/>
        <v>46.25</v>
      </c>
      <c r="O20" s="34">
        <f t="shared" si="1"/>
        <v>2.5</v>
      </c>
      <c r="P20" s="34">
        <f t="shared" si="1"/>
        <v>2.5</v>
      </c>
      <c r="Q20" s="186"/>
    </row>
    <row r="21" spans="1:17" x14ac:dyDescent="0.55000000000000004">
      <c r="A21" s="187"/>
      <c r="B21" s="91" t="s">
        <v>35</v>
      </c>
      <c r="C21" s="175"/>
      <c r="D21" s="175"/>
      <c r="E21" s="175"/>
      <c r="F21" s="175"/>
      <c r="G21" s="202"/>
      <c r="H21" s="202"/>
      <c r="I21" s="202"/>
      <c r="J21" s="202"/>
      <c r="K21" s="202"/>
      <c r="L21" s="202"/>
      <c r="M21" s="202"/>
      <c r="N21" s="202"/>
      <c r="O21" s="202"/>
      <c r="P21" s="202"/>
      <c r="Q21" s="216"/>
    </row>
    <row r="22" spans="1:17" x14ac:dyDescent="0.55000000000000004">
      <c r="A22" s="188" t="s">
        <v>333</v>
      </c>
      <c r="B22" s="189" t="s">
        <v>334</v>
      </c>
      <c r="C22" s="198"/>
      <c r="D22" s="198"/>
      <c r="E22" s="199">
        <v>45</v>
      </c>
      <c r="F22" s="199">
        <v>60</v>
      </c>
      <c r="G22" s="202">
        <v>1.89</v>
      </c>
      <c r="H22" s="202">
        <v>2.52</v>
      </c>
      <c r="I22" s="202">
        <v>6.2</v>
      </c>
      <c r="J22" s="202">
        <v>8.27</v>
      </c>
      <c r="K22" s="202">
        <v>2.48</v>
      </c>
      <c r="L22" s="202">
        <v>3.31</v>
      </c>
      <c r="M22" s="202">
        <v>75</v>
      </c>
      <c r="N22" s="202">
        <v>100</v>
      </c>
      <c r="O22" s="202">
        <v>1.45</v>
      </c>
      <c r="P22" s="202">
        <v>1.93</v>
      </c>
      <c r="Q22" s="216"/>
    </row>
    <row r="23" spans="1:17" ht="42.75" customHeight="1" x14ac:dyDescent="0.55000000000000004">
      <c r="A23" s="187"/>
      <c r="B23" s="190" t="s">
        <v>308</v>
      </c>
      <c r="C23" s="201">
        <v>6.5</v>
      </c>
      <c r="D23" s="201">
        <v>8.6</v>
      </c>
      <c r="E23" s="201">
        <v>6</v>
      </c>
      <c r="F23" s="201">
        <v>8</v>
      </c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16"/>
    </row>
    <row r="24" spans="1:17" ht="37.5" customHeight="1" x14ac:dyDescent="0.55000000000000004">
      <c r="A24" s="187"/>
      <c r="B24" s="192" t="s">
        <v>41</v>
      </c>
      <c r="C24" s="205">
        <v>44</v>
      </c>
      <c r="D24" s="205">
        <v>59</v>
      </c>
      <c r="E24" s="205">
        <v>38</v>
      </c>
      <c r="F24" s="205">
        <v>50</v>
      </c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16"/>
    </row>
    <row r="25" spans="1:17" x14ac:dyDescent="0.55000000000000004">
      <c r="A25" s="187"/>
      <c r="B25" s="192" t="s">
        <v>42</v>
      </c>
      <c r="C25" s="205">
        <v>47</v>
      </c>
      <c r="D25" s="205">
        <v>63</v>
      </c>
      <c r="E25" s="205">
        <v>38</v>
      </c>
      <c r="F25" s="205">
        <v>50</v>
      </c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16"/>
    </row>
    <row r="26" spans="1:17" x14ac:dyDescent="0.55000000000000004">
      <c r="A26" s="187"/>
      <c r="B26" s="192" t="s">
        <v>43</v>
      </c>
      <c r="C26" s="205">
        <v>38</v>
      </c>
      <c r="D26" s="205">
        <v>50</v>
      </c>
      <c r="E26" s="205">
        <v>38</v>
      </c>
      <c r="F26" s="205">
        <v>50</v>
      </c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16"/>
    </row>
    <row r="27" spans="1:17" x14ac:dyDescent="0.55000000000000004">
      <c r="A27" s="187"/>
      <c r="B27" s="190" t="s">
        <v>175</v>
      </c>
      <c r="C27" s="201">
        <v>1</v>
      </c>
      <c r="D27" s="201">
        <v>1.2</v>
      </c>
      <c r="E27" s="201">
        <v>0.8</v>
      </c>
      <c r="F27" s="201">
        <v>0.9</v>
      </c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16"/>
    </row>
    <row r="28" spans="1:17" x14ac:dyDescent="0.55000000000000004">
      <c r="A28" s="187"/>
      <c r="B28" s="190" t="s">
        <v>40</v>
      </c>
      <c r="C28" s="201">
        <v>4</v>
      </c>
      <c r="D28" s="201">
        <v>5</v>
      </c>
      <c r="E28" s="201">
        <v>4</v>
      </c>
      <c r="F28" s="201">
        <v>5</v>
      </c>
      <c r="G28" s="200"/>
      <c r="H28" s="200"/>
      <c r="I28" s="200"/>
      <c r="J28" s="200"/>
      <c r="K28" s="200"/>
      <c r="L28" s="200"/>
      <c r="M28" s="200"/>
      <c r="N28" s="200"/>
      <c r="O28" s="200"/>
      <c r="P28" s="200"/>
      <c r="Q28" s="216"/>
    </row>
    <row r="29" spans="1:17" x14ac:dyDescent="0.55000000000000004">
      <c r="A29" s="188" t="s">
        <v>335</v>
      </c>
      <c r="B29" s="215" t="s">
        <v>336</v>
      </c>
      <c r="C29" s="198"/>
      <c r="D29" s="198"/>
      <c r="E29" s="199">
        <v>150</v>
      </c>
      <c r="F29" s="199">
        <v>200</v>
      </c>
      <c r="G29" s="202">
        <v>3.13</v>
      </c>
      <c r="H29" s="202">
        <v>4.13</v>
      </c>
      <c r="I29" s="202">
        <v>4.47</v>
      </c>
      <c r="J29" s="202">
        <v>5.25</v>
      </c>
      <c r="K29" s="202">
        <v>4.63</v>
      </c>
      <c r="L29" s="202">
        <v>6.11</v>
      </c>
      <c r="M29" s="202">
        <f>G29*4+I29*9+K29*4</f>
        <v>71.27</v>
      </c>
      <c r="N29" s="202">
        <f>H29*4+J29*9+L29*4</f>
        <v>88.21</v>
      </c>
      <c r="O29" s="202">
        <v>3.17</v>
      </c>
      <c r="P29" s="202">
        <v>3.65</v>
      </c>
      <c r="Q29" s="216"/>
    </row>
    <row r="30" spans="1:17" x14ac:dyDescent="0.55000000000000004">
      <c r="A30" s="188"/>
      <c r="B30" s="194" t="s">
        <v>48</v>
      </c>
      <c r="C30" s="209">
        <v>24</v>
      </c>
      <c r="D30" s="209">
        <v>32</v>
      </c>
      <c r="E30" s="205">
        <v>18</v>
      </c>
      <c r="F30" s="205">
        <v>24</v>
      </c>
      <c r="G30" s="202"/>
      <c r="H30" s="202"/>
      <c r="I30" s="202"/>
      <c r="J30" s="202"/>
      <c r="K30" s="202"/>
      <c r="L30" s="202"/>
      <c r="M30" s="202"/>
      <c r="N30" s="202"/>
      <c r="O30" s="202"/>
      <c r="P30" s="202"/>
      <c r="Q30" s="216"/>
    </row>
    <row r="31" spans="1:17" x14ac:dyDescent="0.55000000000000004">
      <c r="A31" s="188"/>
      <c r="B31" s="194" t="s">
        <v>49</v>
      </c>
      <c r="C31" s="209">
        <v>26</v>
      </c>
      <c r="D31" s="209">
        <v>34</v>
      </c>
      <c r="E31" s="205">
        <v>18</v>
      </c>
      <c r="F31" s="205">
        <v>24</v>
      </c>
      <c r="G31" s="202"/>
      <c r="H31" s="202"/>
      <c r="I31" s="202"/>
      <c r="J31" s="202"/>
      <c r="K31" s="202"/>
      <c r="L31" s="202"/>
      <c r="M31" s="202"/>
      <c r="N31" s="202"/>
      <c r="O31" s="202"/>
      <c r="P31" s="202"/>
      <c r="Q31" s="216"/>
    </row>
    <row r="32" spans="1:17" x14ac:dyDescent="0.55000000000000004">
      <c r="A32" s="188"/>
      <c r="B32" s="194" t="s">
        <v>50</v>
      </c>
      <c r="C32" s="209">
        <v>28</v>
      </c>
      <c r="D32" s="209">
        <v>37</v>
      </c>
      <c r="E32" s="205">
        <v>18</v>
      </c>
      <c r="F32" s="205">
        <v>24</v>
      </c>
      <c r="G32" s="202"/>
      <c r="H32" s="202"/>
      <c r="I32" s="202"/>
      <c r="J32" s="202"/>
      <c r="K32" s="202"/>
      <c r="L32" s="202"/>
      <c r="M32" s="202"/>
      <c r="N32" s="202"/>
      <c r="O32" s="202"/>
      <c r="P32" s="202"/>
      <c r="Q32" s="216"/>
    </row>
    <row r="33" spans="1:17" x14ac:dyDescent="0.55000000000000004">
      <c r="A33" s="188"/>
      <c r="B33" s="194" t="s">
        <v>51</v>
      </c>
      <c r="C33" s="209">
        <v>30</v>
      </c>
      <c r="D33" s="209">
        <v>40</v>
      </c>
      <c r="E33" s="205">
        <v>18</v>
      </c>
      <c r="F33" s="205">
        <v>24</v>
      </c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16"/>
    </row>
    <row r="34" spans="1:17" x14ac:dyDescent="0.55000000000000004">
      <c r="A34" s="187"/>
      <c r="B34" s="191" t="s">
        <v>52</v>
      </c>
      <c r="C34" s="201">
        <v>18</v>
      </c>
      <c r="D34" s="201">
        <v>24</v>
      </c>
      <c r="E34" s="205">
        <v>18</v>
      </c>
      <c r="F34" s="205">
        <v>24</v>
      </c>
      <c r="G34" s="202"/>
      <c r="H34" s="202"/>
      <c r="I34" s="202"/>
      <c r="J34" s="202"/>
      <c r="K34" s="202"/>
      <c r="L34" s="202"/>
      <c r="M34" s="202"/>
      <c r="N34" s="202"/>
      <c r="O34" s="202"/>
      <c r="P34" s="202"/>
      <c r="Q34" s="216"/>
    </row>
    <row r="35" spans="1:17" x14ac:dyDescent="0.55000000000000004">
      <c r="A35" s="187"/>
      <c r="B35" s="191" t="s">
        <v>44</v>
      </c>
      <c r="C35" s="201">
        <v>6</v>
      </c>
      <c r="D35" s="201">
        <v>8</v>
      </c>
      <c r="E35" s="201">
        <v>5</v>
      </c>
      <c r="F35" s="201">
        <v>7</v>
      </c>
      <c r="G35" s="202"/>
      <c r="H35" s="202"/>
      <c r="I35" s="202"/>
      <c r="J35" s="202"/>
      <c r="K35" s="202"/>
      <c r="L35" s="202"/>
      <c r="M35" s="202"/>
      <c r="N35" s="202"/>
      <c r="O35" s="202"/>
      <c r="P35" s="202"/>
      <c r="Q35" s="216"/>
    </row>
    <row r="36" spans="1:17" x14ac:dyDescent="0.55000000000000004">
      <c r="A36" s="187"/>
      <c r="B36" s="191" t="s">
        <v>45</v>
      </c>
      <c r="C36" s="201">
        <v>5</v>
      </c>
      <c r="D36" s="201">
        <v>7</v>
      </c>
      <c r="E36" s="201">
        <v>5</v>
      </c>
      <c r="F36" s="201">
        <v>7</v>
      </c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16"/>
    </row>
    <row r="37" spans="1:17" ht="36.75" customHeight="1" x14ac:dyDescent="0.55000000000000004">
      <c r="A37" s="187"/>
      <c r="B37" s="192" t="s">
        <v>41</v>
      </c>
      <c r="C37" s="201">
        <v>7.5</v>
      </c>
      <c r="D37" s="201">
        <v>10</v>
      </c>
      <c r="E37" s="201">
        <v>6</v>
      </c>
      <c r="F37" s="201">
        <v>8</v>
      </c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16"/>
    </row>
    <row r="38" spans="1:17" x14ac:dyDescent="0.55000000000000004">
      <c r="A38" s="187"/>
      <c r="B38" s="192" t="s">
        <v>42</v>
      </c>
      <c r="C38" s="201">
        <v>8</v>
      </c>
      <c r="D38" s="201">
        <v>11</v>
      </c>
      <c r="E38" s="201">
        <v>6</v>
      </c>
      <c r="F38" s="201">
        <v>8</v>
      </c>
      <c r="G38" s="202"/>
      <c r="H38" s="202"/>
      <c r="I38" s="202"/>
      <c r="J38" s="202"/>
      <c r="K38" s="202"/>
      <c r="L38" s="202"/>
      <c r="M38" s="202"/>
      <c r="N38" s="202"/>
      <c r="O38" s="202"/>
      <c r="P38" s="202"/>
      <c r="Q38" s="216"/>
    </row>
    <row r="39" spans="1:17" x14ac:dyDescent="0.55000000000000004">
      <c r="A39" s="187"/>
      <c r="B39" s="192" t="s">
        <v>43</v>
      </c>
      <c r="C39" s="209">
        <v>6</v>
      </c>
      <c r="D39" s="209">
        <v>8</v>
      </c>
      <c r="E39" s="209">
        <v>6</v>
      </c>
      <c r="F39" s="209">
        <v>8</v>
      </c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16"/>
    </row>
    <row r="40" spans="1:17" x14ac:dyDescent="0.55000000000000004">
      <c r="A40" s="187"/>
      <c r="B40" s="190" t="s">
        <v>53</v>
      </c>
      <c r="C40" s="229">
        <v>33</v>
      </c>
      <c r="D40" s="229">
        <v>37</v>
      </c>
      <c r="E40" s="229">
        <v>24</v>
      </c>
      <c r="F40" s="229">
        <v>27</v>
      </c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16"/>
    </row>
    <row r="41" spans="1:17" x14ac:dyDescent="0.55000000000000004">
      <c r="A41" s="187"/>
      <c r="B41" s="194" t="s">
        <v>29</v>
      </c>
      <c r="C41" s="229">
        <v>4.5</v>
      </c>
      <c r="D41" s="229">
        <v>5</v>
      </c>
      <c r="E41" s="229">
        <v>4.5</v>
      </c>
      <c r="F41" s="229">
        <v>5</v>
      </c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16"/>
    </row>
    <row r="42" spans="1:17" x14ac:dyDescent="0.55000000000000004">
      <c r="A42" s="187"/>
      <c r="B42" s="194" t="s">
        <v>88</v>
      </c>
      <c r="C42" s="201">
        <v>3</v>
      </c>
      <c r="D42" s="201">
        <v>5</v>
      </c>
      <c r="E42" s="201">
        <v>3</v>
      </c>
      <c r="F42" s="201">
        <v>5</v>
      </c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16"/>
    </row>
    <row r="43" spans="1:17" s="186" customFormat="1" x14ac:dyDescent="0.55000000000000004">
      <c r="A43" s="187"/>
      <c r="B43" s="190" t="s">
        <v>293</v>
      </c>
      <c r="C43" s="229">
        <v>24</v>
      </c>
      <c r="D43" s="229">
        <v>33</v>
      </c>
      <c r="E43" s="229">
        <v>13</v>
      </c>
      <c r="F43" s="229">
        <v>18</v>
      </c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16"/>
    </row>
    <row r="44" spans="1:17" x14ac:dyDescent="0.55000000000000004">
      <c r="A44" s="188" t="s">
        <v>337</v>
      </c>
      <c r="B44" s="215" t="s">
        <v>338</v>
      </c>
      <c r="C44" s="198"/>
      <c r="D44" s="198"/>
      <c r="E44" s="170">
        <v>105</v>
      </c>
      <c r="F44" s="170">
        <v>230</v>
      </c>
      <c r="G44" s="202">
        <v>2.2200000000000002</v>
      </c>
      <c r="H44" s="202">
        <v>4.8600000000000003</v>
      </c>
      <c r="I44" s="202">
        <v>3.68</v>
      </c>
      <c r="J44" s="202">
        <v>8.06</v>
      </c>
      <c r="K44" s="202">
        <v>5.98</v>
      </c>
      <c r="L44" s="202">
        <v>13.1</v>
      </c>
      <c r="M44" s="202">
        <v>71</v>
      </c>
      <c r="N44" s="202">
        <v>155.52000000000001</v>
      </c>
      <c r="O44" s="202">
        <v>19.12</v>
      </c>
      <c r="P44" s="202">
        <v>41.88</v>
      </c>
      <c r="Q44" s="216"/>
    </row>
    <row r="45" spans="1:17" x14ac:dyDescent="0.55000000000000004">
      <c r="A45" s="187"/>
      <c r="B45" s="215" t="s">
        <v>339</v>
      </c>
      <c r="C45" s="198"/>
      <c r="D45" s="198"/>
      <c r="E45" s="199">
        <v>60</v>
      </c>
      <c r="F45" s="199">
        <v>60</v>
      </c>
      <c r="G45" s="202">
        <v>7.91</v>
      </c>
      <c r="H45" s="202">
        <v>7.91</v>
      </c>
      <c r="I45" s="202">
        <v>7.27</v>
      </c>
      <c r="J45" s="202">
        <v>7.27</v>
      </c>
      <c r="K45" s="202">
        <v>6.24</v>
      </c>
      <c r="L45" s="202">
        <v>6.24</v>
      </c>
      <c r="M45" s="202">
        <v>121</v>
      </c>
      <c r="N45" s="202">
        <v>121</v>
      </c>
      <c r="O45" s="202">
        <v>0.84</v>
      </c>
      <c r="P45" s="202">
        <v>0.84</v>
      </c>
      <c r="Q45" s="216"/>
    </row>
    <row r="46" spans="1:17" x14ac:dyDescent="0.55000000000000004">
      <c r="A46" s="187"/>
      <c r="B46" s="83" t="s">
        <v>287</v>
      </c>
      <c r="C46" s="38">
        <v>45</v>
      </c>
      <c r="D46" s="38">
        <v>45</v>
      </c>
      <c r="E46" s="38">
        <v>41</v>
      </c>
      <c r="F46" s="38">
        <v>41</v>
      </c>
      <c r="G46" s="202"/>
      <c r="H46" s="202"/>
      <c r="I46" s="202"/>
      <c r="J46" s="202"/>
      <c r="K46" s="202"/>
      <c r="L46" s="202"/>
      <c r="M46" s="202"/>
      <c r="N46" s="202"/>
      <c r="O46" s="202"/>
      <c r="P46" s="202"/>
      <c r="Q46" s="216"/>
    </row>
    <row r="47" spans="1:17" x14ac:dyDescent="0.55000000000000004">
      <c r="A47" s="187"/>
      <c r="B47" s="83" t="s">
        <v>78</v>
      </c>
      <c r="C47" s="38">
        <v>9</v>
      </c>
      <c r="D47" s="38">
        <v>9</v>
      </c>
      <c r="E47" s="38">
        <v>9</v>
      </c>
      <c r="F47" s="38">
        <v>9</v>
      </c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216"/>
    </row>
    <row r="48" spans="1:17" x14ac:dyDescent="0.55000000000000004">
      <c r="A48" s="187"/>
      <c r="B48" s="89" t="s">
        <v>20</v>
      </c>
      <c r="C48" s="38">
        <v>8</v>
      </c>
      <c r="D48" s="38">
        <v>8</v>
      </c>
      <c r="E48" s="38">
        <v>8</v>
      </c>
      <c r="F48" s="38">
        <v>8</v>
      </c>
      <c r="G48" s="202"/>
      <c r="H48" s="202"/>
      <c r="I48" s="202"/>
      <c r="J48" s="202"/>
      <c r="K48" s="202"/>
      <c r="L48" s="202"/>
      <c r="M48" s="202"/>
      <c r="N48" s="202"/>
      <c r="O48" s="202"/>
      <c r="P48" s="202"/>
      <c r="Q48" s="216"/>
    </row>
    <row r="49" spans="1:17" x14ac:dyDescent="0.55000000000000004">
      <c r="A49" s="187"/>
      <c r="B49" s="191" t="s">
        <v>44</v>
      </c>
      <c r="C49" s="201">
        <v>8</v>
      </c>
      <c r="D49" s="201">
        <v>8</v>
      </c>
      <c r="E49" s="201">
        <v>7</v>
      </c>
      <c r="F49" s="201">
        <v>7</v>
      </c>
      <c r="G49" s="202"/>
      <c r="H49" s="202"/>
      <c r="I49" s="202"/>
      <c r="J49" s="202"/>
      <c r="K49" s="202"/>
      <c r="L49" s="202"/>
      <c r="M49" s="202"/>
      <c r="N49" s="202"/>
      <c r="O49" s="202"/>
      <c r="P49" s="202"/>
      <c r="Q49" s="216"/>
    </row>
    <row r="50" spans="1:17" x14ac:dyDescent="0.55000000000000004">
      <c r="A50" s="187"/>
      <c r="B50" s="191" t="s">
        <v>45</v>
      </c>
      <c r="C50" s="201">
        <v>7</v>
      </c>
      <c r="D50" s="201">
        <v>7</v>
      </c>
      <c r="E50" s="201">
        <v>7</v>
      </c>
      <c r="F50" s="201">
        <v>7</v>
      </c>
      <c r="G50" s="202"/>
      <c r="H50" s="202"/>
      <c r="I50" s="202"/>
      <c r="J50" s="202"/>
      <c r="K50" s="202"/>
      <c r="L50" s="202"/>
      <c r="M50" s="202"/>
      <c r="N50" s="202"/>
      <c r="O50" s="202"/>
      <c r="P50" s="202"/>
      <c r="Q50" s="216"/>
    </row>
    <row r="51" spans="1:17" x14ac:dyDescent="0.55000000000000004">
      <c r="A51" s="187"/>
      <c r="B51" s="194" t="s">
        <v>40</v>
      </c>
      <c r="C51" s="201">
        <v>3</v>
      </c>
      <c r="D51" s="201">
        <v>3</v>
      </c>
      <c r="E51" s="201">
        <v>3</v>
      </c>
      <c r="F51" s="201">
        <v>3</v>
      </c>
      <c r="G51" s="202"/>
      <c r="H51" s="202"/>
      <c r="I51" s="202"/>
      <c r="J51" s="202"/>
      <c r="K51" s="202"/>
      <c r="L51" s="202"/>
      <c r="M51" s="202"/>
      <c r="N51" s="202"/>
      <c r="O51" s="202"/>
      <c r="P51" s="202"/>
      <c r="Q51" s="216"/>
    </row>
    <row r="52" spans="1:17" x14ac:dyDescent="0.55000000000000004">
      <c r="A52" s="187"/>
      <c r="B52" s="194" t="s">
        <v>19</v>
      </c>
      <c r="C52" s="201">
        <v>2</v>
      </c>
      <c r="D52" s="201">
        <v>2</v>
      </c>
      <c r="E52" s="201">
        <v>2</v>
      </c>
      <c r="F52" s="201">
        <v>2</v>
      </c>
      <c r="G52" s="202"/>
      <c r="H52" s="202"/>
      <c r="I52" s="202"/>
      <c r="J52" s="202"/>
      <c r="K52" s="202"/>
      <c r="L52" s="202"/>
      <c r="M52" s="202"/>
      <c r="N52" s="202"/>
      <c r="O52" s="202"/>
      <c r="P52" s="202"/>
      <c r="Q52" s="216"/>
    </row>
    <row r="53" spans="1:17" s="186" customFormat="1" x14ac:dyDescent="0.55000000000000004">
      <c r="A53" s="187"/>
      <c r="B53" s="194" t="s">
        <v>18</v>
      </c>
      <c r="C53" s="201">
        <v>11</v>
      </c>
      <c r="D53" s="201">
        <v>11</v>
      </c>
      <c r="E53" s="201">
        <v>11</v>
      </c>
      <c r="F53" s="201">
        <v>11</v>
      </c>
      <c r="G53" s="202"/>
      <c r="H53" s="202"/>
      <c r="I53" s="202"/>
      <c r="J53" s="202"/>
      <c r="K53" s="202"/>
      <c r="L53" s="202"/>
      <c r="M53" s="202"/>
      <c r="N53" s="202"/>
      <c r="O53" s="202"/>
      <c r="P53" s="202"/>
      <c r="Q53" s="216"/>
    </row>
    <row r="54" spans="1:17" s="186" customFormat="1" x14ac:dyDescent="0.55000000000000004">
      <c r="A54" s="187"/>
      <c r="B54" s="190" t="s">
        <v>38</v>
      </c>
      <c r="C54" s="64">
        <v>158</v>
      </c>
      <c r="D54" s="64">
        <v>345</v>
      </c>
      <c r="E54" s="229">
        <v>126</v>
      </c>
      <c r="F54" s="229">
        <v>276</v>
      </c>
      <c r="G54" s="202"/>
      <c r="H54" s="202"/>
      <c r="I54" s="202"/>
      <c r="J54" s="202"/>
      <c r="K54" s="202"/>
      <c r="L54" s="202"/>
      <c r="M54" s="202"/>
      <c r="N54" s="202"/>
      <c r="O54" s="202"/>
      <c r="P54" s="202"/>
      <c r="Q54" s="216"/>
    </row>
    <row r="55" spans="1:17" s="186" customFormat="1" x14ac:dyDescent="0.55000000000000004">
      <c r="A55" s="187"/>
      <c r="B55" s="191" t="s">
        <v>39</v>
      </c>
      <c r="C55" s="64">
        <v>132</v>
      </c>
      <c r="D55" s="64">
        <v>290</v>
      </c>
      <c r="E55" s="229">
        <v>126</v>
      </c>
      <c r="F55" s="229">
        <v>276</v>
      </c>
      <c r="G55" s="202"/>
      <c r="H55" s="202"/>
      <c r="I55" s="202"/>
      <c r="J55" s="202"/>
      <c r="K55" s="202"/>
      <c r="L55" s="202"/>
      <c r="M55" s="202"/>
      <c r="N55" s="202"/>
      <c r="O55" s="202"/>
      <c r="P55" s="202"/>
      <c r="Q55" s="216"/>
    </row>
    <row r="56" spans="1:17" s="186" customFormat="1" x14ac:dyDescent="0.55000000000000004">
      <c r="A56" s="187"/>
      <c r="B56" s="194" t="s">
        <v>58</v>
      </c>
      <c r="C56" s="201">
        <v>5</v>
      </c>
      <c r="D56" s="201">
        <v>11</v>
      </c>
      <c r="E56" s="201">
        <v>5</v>
      </c>
      <c r="F56" s="201">
        <v>11</v>
      </c>
      <c r="G56" s="202"/>
      <c r="H56" s="202"/>
      <c r="I56" s="202"/>
      <c r="J56" s="202"/>
      <c r="K56" s="202"/>
      <c r="L56" s="202"/>
      <c r="M56" s="202"/>
      <c r="N56" s="202"/>
      <c r="O56" s="202"/>
      <c r="P56" s="202"/>
      <c r="Q56" s="216"/>
    </row>
    <row r="57" spans="1:17" s="186" customFormat="1" x14ac:dyDescent="0.55000000000000004">
      <c r="A57" s="187"/>
      <c r="B57" s="194" t="s">
        <v>175</v>
      </c>
      <c r="C57" s="201">
        <v>0.7</v>
      </c>
      <c r="D57" s="201">
        <v>2.2999999999999998</v>
      </c>
      <c r="E57" s="201">
        <v>0.5</v>
      </c>
      <c r="F57" s="201">
        <v>1.7</v>
      </c>
      <c r="G57" s="202"/>
      <c r="H57" s="202"/>
      <c r="I57" s="202"/>
      <c r="J57" s="202"/>
      <c r="K57" s="202"/>
      <c r="L57" s="202"/>
      <c r="M57" s="202"/>
      <c r="N57" s="202"/>
      <c r="O57" s="202"/>
      <c r="P57" s="202"/>
      <c r="Q57" s="216"/>
    </row>
    <row r="58" spans="1:17" s="186" customFormat="1" x14ac:dyDescent="0.55000000000000004">
      <c r="A58" s="187"/>
      <c r="B58" s="191" t="s">
        <v>44</v>
      </c>
      <c r="C58" s="201">
        <v>6</v>
      </c>
      <c r="D58" s="201">
        <v>13</v>
      </c>
      <c r="E58" s="201">
        <v>5</v>
      </c>
      <c r="F58" s="201">
        <v>11</v>
      </c>
      <c r="G58" s="202"/>
      <c r="H58" s="202"/>
      <c r="I58" s="202"/>
      <c r="J58" s="202"/>
      <c r="K58" s="202"/>
      <c r="L58" s="202"/>
      <c r="M58" s="202"/>
      <c r="N58" s="202"/>
      <c r="O58" s="202"/>
      <c r="P58" s="202"/>
      <c r="Q58" s="216"/>
    </row>
    <row r="59" spans="1:17" s="186" customFormat="1" x14ac:dyDescent="0.55000000000000004">
      <c r="A59" s="187"/>
      <c r="B59" s="191" t="s">
        <v>45</v>
      </c>
      <c r="C59" s="201">
        <v>5</v>
      </c>
      <c r="D59" s="201">
        <v>11</v>
      </c>
      <c r="E59" s="201">
        <v>5</v>
      </c>
      <c r="F59" s="201">
        <v>11</v>
      </c>
      <c r="G59" s="202"/>
      <c r="H59" s="202"/>
      <c r="I59" s="202"/>
      <c r="J59" s="202"/>
      <c r="K59" s="202"/>
      <c r="L59" s="202"/>
      <c r="M59" s="202"/>
      <c r="N59" s="202"/>
      <c r="O59" s="202"/>
      <c r="P59" s="202"/>
      <c r="Q59" s="216"/>
    </row>
    <row r="60" spans="1:17" s="186" customFormat="1" ht="39.75" customHeight="1" x14ac:dyDescent="0.55000000000000004">
      <c r="A60" s="187"/>
      <c r="B60" s="192" t="s">
        <v>41</v>
      </c>
      <c r="C60" s="201">
        <v>6.3</v>
      </c>
      <c r="D60" s="201">
        <v>14</v>
      </c>
      <c r="E60" s="201">
        <v>5</v>
      </c>
      <c r="F60" s="201">
        <v>11</v>
      </c>
      <c r="G60" s="202"/>
      <c r="H60" s="202"/>
      <c r="I60" s="202"/>
      <c r="J60" s="202"/>
      <c r="K60" s="202"/>
      <c r="L60" s="202"/>
      <c r="M60" s="202"/>
      <c r="N60" s="202"/>
      <c r="O60" s="202"/>
      <c r="P60" s="202"/>
      <c r="Q60" s="216"/>
    </row>
    <row r="61" spans="1:17" s="186" customFormat="1" x14ac:dyDescent="0.55000000000000004">
      <c r="A61" s="187"/>
      <c r="B61" s="192" t="s">
        <v>42</v>
      </c>
      <c r="C61" s="201">
        <v>6.7</v>
      </c>
      <c r="D61" s="201">
        <v>15</v>
      </c>
      <c r="E61" s="201">
        <v>5</v>
      </c>
      <c r="F61" s="201">
        <v>11</v>
      </c>
      <c r="G61" s="202"/>
      <c r="H61" s="202"/>
      <c r="I61" s="202"/>
      <c r="J61" s="202"/>
      <c r="K61" s="202"/>
      <c r="L61" s="202"/>
      <c r="M61" s="202"/>
      <c r="N61" s="202"/>
      <c r="O61" s="202"/>
      <c r="P61" s="202"/>
      <c r="Q61" s="216"/>
    </row>
    <row r="62" spans="1:17" s="186" customFormat="1" x14ac:dyDescent="0.55000000000000004">
      <c r="A62" s="187"/>
      <c r="B62" s="192" t="s">
        <v>43</v>
      </c>
      <c r="C62" s="209">
        <v>5</v>
      </c>
      <c r="D62" s="209">
        <v>11</v>
      </c>
      <c r="E62" s="209">
        <v>5</v>
      </c>
      <c r="F62" s="209">
        <v>11</v>
      </c>
      <c r="G62" s="202"/>
      <c r="H62" s="202"/>
      <c r="I62" s="202"/>
      <c r="J62" s="202"/>
      <c r="K62" s="202"/>
      <c r="L62" s="202"/>
      <c r="M62" s="202"/>
      <c r="N62" s="202"/>
      <c r="O62" s="202"/>
      <c r="P62" s="202"/>
      <c r="Q62" s="216"/>
    </row>
    <row r="63" spans="1:17" s="186" customFormat="1" x14ac:dyDescent="0.55000000000000004">
      <c r="A63" s="187"/>
      <c r="B63" s="194" t="s">
        <v>40</v>
      </c>
      <c r="C63" s="201">
        <v>4.5</v>
      </c>
      <c r="D63" s="201">
        <v>5</v>
      </c>
      <c r="E63" s="201">
        <v>4.5</v>
      </c>
      <c r="F63" s="201">
        <v>5</v>
      </c>
      <c r="G63" s="202"/>
      <c r="H63" s="202"/>
      <c r="I63" s="202"/>
      <c r="J63" s="202"/>
      <c r="K63" s="202"/>
      <c r="L63" s="202"/>
      <c r="M63" s="202"/>
      <c r="N63" s="202"/>
      <c r="O63" s="202"/>
      <c r="P63" s="202"/>
      <c r="Q63" s="216"/>
    </row>
    <row r="64" spans="1:17" x14ac:dyDescent="0.55000000000000004">
      <c r="A64" s="188" t="s">
        <v>340</v>
      </c>
      <c r="B64" s="215" t="s">
        <v>341</v>
      </c>
      <c r="C64" s="198"/>
      <c r="D64" s="198"/>
      <c r="E64" s="199">
        <v>150</v>
      </c>
      <c r="F64" s="199">
        <v>200</v>
      </c>
      <c r="G64" s="202">
        <v>0.2</v>
      </c>
      <c r="H64" s="202">
        <v>0.23</v>
      </c>
      <c r="I64" s="202">
        <v>0</v>
      </c>
      <c r="J64" s="202">
        <v>0</v>
      </c>
      <c r="K64" s="202">
        <v>17.239999999999998</v>
      </c>
      <c r="L64" s="202">
        <v>20.56</v>
      </c>
      <c r="M64" s="202">
        <v>69</v>
      </c>
      <c r="N64" s="202">
        <v>82</v>
      </c>
      <c r="O64" s="202">
        <v>0</v>
      </c>
      <c r="P64" s="202">
        <v>0</v>
      </c>
      <c r="Q64" s="216"/>
    </row>
    <row r="65" spans="1:17" x14ac:dyDescent="0.55000000000000004">
      <c r="A65" s="187"/>
      <c r="B65" s="194" t="s">
        <v>204</v>
      </c>
      <c r="C65" s="201">
        <v>11</v>
      </c>
      <c r="D65" s="201">
        <v>13</v>
      </c>
      <c r="E65" s="201">
        <v>11</v>
      </c>
      <c r="F65" s="201">
        <v>13</v>
      </c>
      <c r="G65" s="202"/>
      <c r="H65" s="202"/>
      <c r="I65" s="202"/>
      <c r="J65" s="202"/>
      <c r="K65" s="202"/>
      <c r="L65" s="202"/>
      <c r="M65" s="202"/>
      <c r="N65" s="202"/>
      <c r="O65" s="202"/>
      <c r="P65" s="202"/>
      <c r="Q65" s="216"/>
    </row>
    <row r="66" spans="1:17" x14ac:dyDescent="0.55000000000000004">
      <c r="A66" s="187"/>
      <c r="B66" s="194" t="s">
        <v>22</v>
      </c>
      <c r="C66" s="201">
        <v>10</v>
      </c>
      <c r="D66" s="201">
        <v>12</v>
      </c>
      <c r="E66" s="201">
        <v>10</v>
      </c>
      <c r="F66" s="201">
        <v>12</v>
      </c>
      <c r="G66" s="202"/>
      <c r="H66" s="202"/>
      <c r="I66" s="202"/>
      <c r="J66" s="202"/>
      <c r="K66" s="202"/>
      <c r="L66" s="202"/>
      <c r="M66" s="202"/>
      <c r="N66" s="202"/>
      <c r="O66" s="202"/>
      <c r="P66" s="202"/>
      <c r="Q66" s="216"/>
    </row>
    <row r="67" spans="1:17" x14ac:dyDescent="0.55000000000000004">
      <c r="A67" s="188" t="s">
        <v>342</v>
      </c>
      <c r="B67" s="215" t="s">
        <v>64</v>
      </c>
      <c r="C67" s="198">
        <v>40</v>
      </c>
      <c r="D67" s="198">
        <v>50</v>
      </c>
      <c r="E67" s="199">
        <v>40</v>
      </c>
      <c r="F67" s="199">
        <v>50</v>
      </c>
      <c r="G67" s="249">
        <v>1.64</v>
      </c>
      <c r="H67" s="249">
        <v>2.2999999999999998</v>
      </c>
      <c r="I67" s="249">
        <v>0.48</v>
      </c>
      <c r="J67" s="249">
        <v>0.6</v>
      </c>
      <c r="K67" s="249">
        <v>13.36</v>
      </c>
      <c r="L67" s="249">
        <v>16.7</v>
      </c>
      <c r="M67" s="249">
        <f>G67*4+I67*9+K67*4</f>
        <v>64.319999999999993</v>
      </c>
      <c r="N67" s="249">
        <f>H67*4+J67*9+L67*4</f>
        <v>81.399999999999991</v>
      </c>
      <c r="O67" s="249">
        <v>0</v>
      </c>
      <c r="P67" s="249">
        <v>0</v>
      </c>
      <c r="Q67" s="216"/>
    </row>
    <row r="68" spans="1:17" x14ac:dyDescent="0.55000000000000004">
      <c r="A68" s="187"/>
      <c r="B68" s="215" t="s">
        <v>32</v>
      </c>
      <c r="C68" s="198"/>
      <c r="D68" s="198"/>
      <c r="E68" s="208">
        <f t="shared" ref="E68:P68" si="2">E22+E29+E44+E45+E64+E67</f>
        <v>550</v>
      </c>
      <c r="F68" s="208">
        <f t="shared" si="2"/>
        <v>800</v>
      </c>
      <c r="G68" s="208">
        <f t="shared" si="2"/>
        <v>16.989999999999998</v>
      </c>
      <c r="H68" s="208">
        <f t="shared" si="2"/>
        <v>21.950000000000003</v>
      </c>
      <c r="I68" s="208">
        <f t="shared" si="2"/>
        <v>22.099999999999998</v>
      </c>
      <c r="J68" s="208">
        <f t="shared" si="2"/>
        <v>29.45</v>
      </c>
      <c r="K68" s="208">
        <f t="shared" si="2"/>
        <v>49.929999999999993</v>
      </c>
      <c r="L68" s="208">
        <f t="shared" si="2"/>
        <v>66.02</v>
      </c>
      <c r="M68" s="208">
        <f t="shared" si="2"/>
        <v>471.59</v>
      </c>
      <c r="N68" s="208">
        <f t="shared" si="2"/>
        <v>628.13</v>
      </c>
      <c r="O68" s="208">
        <f t="shared" si="2"/>
        <v>24.580000000000002</v>
      </c>
      <c r="P68" s="208">
        <f t="shared" si="2"/>
        <v>48.300000000000004</v>
      </c>
      <c r="Q68" s="216"/>
    </row>
    <row r="69" spans="1:17" x14ac:dyDescent="0.55000000000000004">
      <c r="A69" s="187"/>
      <c r="B69" s="91" t="s">
        <v>65</v>
      </c>
      <c r="C69" s="175"/>
      <c r="D69" s="175"/>
      <c r="E69" s="201"/>
      <c r="F69" s="175"/>
      <c r="G69" s="202"/>
      <c r="H69" s="202"/>
      <c r="I69" s="202"/>
      <c r="J69" s="202"/>
      <c r="K69" s="202"/>
      <c r="L69" s="202"/>
      <c r="M69" s="202"/>
      <c r="N69" s="202"/>
      <c r="O69" s="202"/>
      <c r="P69" s="202"/>
      <c r="Q69" s="216"/>
    </row>
    <row r="70" spans="1:17" ht="87.75" customHeight="1" x14ac:dyDescent="0.55000000000000004">
      <c r="A70" s="188" t="s">
        <v>343</v>
      </c>
      <c r="B70" s="215" t="s">
        <v>344</v>
      </c>
      <c r="C70" s="198"/>
      <c r="D70" s="198"/>
      <c r="E70" s="199">
        <v>240</v>
      </c>
      <c r="F70" s="199">
        <v>253</v>
      </c>
      <c r="G70" s="51">
        <v>8.3000000000000007</v>
      </c>
      <c r="H70" s="77">
        <v>8.99</v>
      </c>
      <c r="I70" s="77">
        <v>5.43</v>
      </c>
      <c r="J70" s="77">
        <v>5.88</v>
      </c>
      <c r="K70" s="77">
        <v>22.86</v>
      </c>
      <c r="L70" s="77">
        <v>24.77</v>
      </c>
      <c r="M70" s="77">
        <v>173.51</v>
      </c>
      <c r="N70" s="77">
        <v>187.97</v>
      </c>
      <c r="O70" s="77">
        <v>8.17</v>
      </c>
      <c r="P70" s="77">
        <v>8.85</v>
      </c>
      <c r="Q70" s="216"/>
    </row>
    <row r="71" spans="1:17" x14ac:dyDescent="0.55000000000000004">
      <c r="A71" s="187"/>
      <c r="B71" s="194" t="s">
        <v>40</v>
      </c>
      <c r="C71" s="201">
        <v>4</v>
      </c>
      <c r="D71" s="201">
        <v>6</v>
      </c>
      <c r="E71" s="201">
        <v>4</v>
      </c>
      <c r="F71" s="201">
        <v>6</v>
      </c>
      <c r="G71" s="205"/>
      <c r="H71" s="205"/>
      <c r="I71" s="205"/>
      <c r="J71" s="205"/>
      <c r="K71" s="205"/>
      <c r="L71" s="205"/>
      <c r="M71" s="205"/>
      <c r="N71" s="205"/>
      <c r="O71" s="205"/>
      <c r="P71" s="205"/>
      <c r="Q71" s="216"/>
    </row>
    <row r="72" spans="1:17" x14ac:dyDescent="0.55000000000000004">
      <c r="A72" s="187"/>
      <c r="B72" s="194" t="s">
        <v>29</v>
      </c>
      <c r="C72" s="201">
        <v>3</v>
      </c>
      <c r="D72" s="201">
        <v>4</v>
      </c>
      <c r="E72" s="201">
        <v>3</v>
      </c>
      <c r="F72" s="201">
        <v>4</v>
      </c>
      <c r="G72" s="205"/>
      <c r="H72" s="205"/>
      <c r="I72" s="205"/>
      <c r="J72" s="205"/>
      <c r="K72" s="205"/>
      <c r="L72" s="205"/>
      <c r="M72" s="205"/>
      <c r="N72" s="205"/>
      <c r="O72" s="205"/>
      <c r="P72" s="205"/>
      <c r="Q72" s="216"/>
    </row>
    <row r="73" spans="1:17" x14ac:dyDescent="0.55000000000000004">
      <c r="A73" s="187"/>
      <c r="B73" s="194" t="s">
        <v>19</v>
      </c>
      <c r="C73" s="201">
        <v>4</v>
      </c>
      <c r="D73" s="201">
        <v>5</v>
      </c>
      <c r="E73" s="201">
        <v>4</v>
      </c>
      <c r="F73" s="201">
        <v>5</v>
      </c>
      <c r="G73" s="205"/>
      <c r="H73" s="205"/>
      <c r="I73" s="205"/>
      <c r="J73" s="205"/>
      <c r="K73" s="205"/>
      <c r="L73" s="205"/>
      <c r="M73" s="205"/>
      <c r="N73" s="205"/>
      <c r="O73" s="205"/>
      <c r="P73" s="205"/>
      <c r="Q73" s="216"/>
    </row>
    <row r="74" spans="1:17" x14ac:dyDescent="0.55000000000000004">
      <c r="A74" s="187"/>
      <c r="B74" s="194" t="s">
        <v>68</v>
      </c>
      <c r="C74" s="201">
        <v>131</v>
      </c>
      <c r="D74" s="201">
        <v>144</v>
      </c>
      <c r="E74" s="201">
        <v>123</v>
      </c>
      <c r="F74" s="201">
        <v>135</v>
      </c>
      <c r="G74" s="205"/>
      <c r="H74" s="202"/>
      <c r="I74" s="202"/>
      <c r="J74" s="202"/>
      <c r="K74" s="202"/>
      <c r="L74" s="202"/>
      <c r="M74" s="202"/>
      <c r="N74" s="202"/>
      <c r="O74" s="202"/>
      <c r="P74" s="202"/>
      <c r="Q74" s="216"/>
    </row>
    <row r="75" spans="1:17" s="186" customFormat="1" x14ac:dyDescent="0.55000000000000004">
      <c r="A75" s="187"/>
      <c r="B75" s="191" t="s">
        <v>44</v>
      </c>
      <c r="C75" s="201">
        <v>10</v>
      </c>
      <c r="D75" s="201">
        <v>14</v>
      </c>
      <c r="E75" s="201">
        <v>10</v>
      </c>
      <c r="F75" s="201">
        <v>12</v>
      </c>
      <c r="G75" s="205"/>
      <c r="H75" s="202"/>
      <c r="I75" s="202"/>
      <c r="J75" s="202"/>
      <c r="K75" s="202"/>
      <c r="L75" s="202"/>
      <c r="M75" s="202"/>
      <c r="N75" s="202"/>
      <c r="O75" s="202"/>
      <c r="P75" s="202"/>
      <c r="Q75" s="216"/>
    </row>
    <row r="76" spans="1:17" s="186" customFormat="1" x14ac:dyDescent="0.55000000000000004">
      <c r="A76" s="187"/>
      <c r="B76" s="191" t="s">
        <v>45</v>
      </c>
      <c r="C76" s="201">
        <v>10</v>
      </c>
      <c r="D76" s="201">
        <v>12</v>
      </c>
      <c r="E76" s="201">
        <v>10</v>
      </c>
      <c r="F76" s="201">
        <v>12</v>
      </c>
      <c r="G76" s="205"/>
      <c r="H76" s="202"/>
      <c r="I76" s="202"/>
      <c r="J76" s="202"/>
      <c r="K76" s="202"/>
      <c r="L76" s="202"/>
      <c r="M76" s="202"/>
      <c r="N76" s="202"/>
      <c r="O76" s="202"/>
      <c r="P76" s="202"/>
      <c r="Q76" s="216"/>
    </row>
    <row r="77" spans="1:17" x14ac:dyDescent="0.55000000000000004">
      <c r="A77" s="187"/>
      <c r="B77" s="194" t="s">
        <v>48</v>
      </c>
      <c r="C77" s="201">
        <v>258</v>
      </c>
      <c r="D77" s="201">
        <v>262</v>
      </c>
      <c r="E77" s="201">
        <v>194</v>
      </c>
      <c r="F77" s="201">
        <v>197</v>
      </c>
      <c r="G77" s="205"/>
      <c r="H77" s="202"/>
      <c r="I77" s="202"/>
      <c r="J77" s="202"/>
      <c r="K77" s="202"/>
      <c r="L77" s="202"/>
      <c r="M77" s="202"/>
      <c r="N77" s="202"/>
      <c r="O77" s="202"/>
      <c r="P77" s="202"/>
      <c r="Q77" s="216"/>
    </row>
    <row r="78" spans="1:17" x14ac:dyDescent="0.55000000000000004">
      <c r="A78" s="187"/>
      <c r="B78" s="194" t="s">
        <v>49</v>
      </c>
      <c r="C78" s="201">
        <v>277</v>
      </c>
      <c r="D78" s="201">
        <v>282</v>
      </c>
      <c r="E78" s="201">
        <v>194</v>
      </c>
      <c r="F78" s="201">
        <v>197</v>
      </c>
      <c r="G78" s="205"/>
      <c r="H78" s="202"/>
      <c r="I78" s="202"/>
      <c r="J78" s="202"/>
      <c r="K78" s="202"/>
      <c r="L78" s="202"/>
      <c r="M78" s="202"/>
      <c r="N78" s="202"/>
      <c r="O78" s="202"/>
      <c r="P78" s="202"/>
      <c r="Q78" s="216"/>
    </row>
    <row r="79" spans="1:17" ht="44.25" customHeight="1" x14ac:dyDescent="0.55000000000000004">
      <c r="A79" s="187"/>
      <c r="B79" s="194" t="s">
        <v>50</v>
      </c>
      <c r="C79" s="201">
        <v>299</v>
      </c>
      <c r="D79" s="201">
        <v>303</v>
      </c>
      <c r="E79" s="201">
        <v>194</v>
      </c>
      <c r="F79" s="201">
        <v>197</v>
      </c>
      <c r="G79" s="205"/>
      <c r="H79" s="202"/>
      <c r="I79" s="202"/>
      <c r="J79" s="202"/>
      <c r="K79" s="202"/>
      <c r="L79" s="202"/>
      <c r="M79" s="202"/>
      <c r="N79" s="202"/>
      <c r="O79" s="202"/>
      <c r="P79" s="202"/>
      <c r="Q79" s="216"/>
    </row>
    <row r="80" spans="1:17" x14ac:dyDescent="0.55000000000000004">
      <c r="A80" s="187"/>
      <c r="B80" s="194" t="s">
        <v>51</v>
      </c>
      <c r="C80" s="201">
        <v>324</v>
      </c>
      <c r="D80" s="201">
        <v>329</v>
      </c>
      <c r="E80" s="201">
        <v>194</v>
      </c>
      <c r="F80" s="201">
        <v>197</v>
      </c>
      <c r="G80" s="205"/>
      <c r="H80" s="202"/>
      <c r="I80" s="202"/>
      <c r="J80" s="202"/>
      <c r="K80" s="202"/>
      <c r="L80" s="202"/>
      <c r="M80" s="202"/>
      <c r="N80" s="202"/>
      <c r="O80" s="202"/>
      <c r="P80" s="202"/>
      <c r="Q80" s="216"/>
    </row>
    <row r="81" spans="1:17" x14ac:dyDescent="0.55000000000000004">
      <c r="A81" s="187"/>
      <c r="B81" s="191" t="s">
        <v>52</v>
      </c>
      <c r="C81" s="201">
        <v>194</v>
      </c>
      <c r="D81" s="201">
        <v>197</v>
      </c>
      <c r="E81" s="201">
        <v>194</v>
      </c>
      <c r="F81" s="201">
        <v>197</v>
      </c>
      <c r="G81" s="205"/>
      <c r="H81" s="202"/>
      <c r="I81" s="202"/>
      <c r="J81" s="202"/>
      <c r="K81" s="202"/>
      <c r="L81" s="202"/>
      <c r="M81" s="202"/>
      <c r="N81" s="202"/>
      <c r="O81" s="202"/>
      <c r="P81" s="202"/>
      <c r="Q81" s="216"/>
    </row>
    <row r="82" spans="1:17" x14ac:dyDescent="0.55000000000000004">
      <c r="A82" s="188" t="s">
        <v>345</v>
      </c>
      <c r="B82" s="94" t="s">
        <v>346</v>
      </c>
      <c r="C82" s="19"/>
      <c r="D82" s="19"/>
      <c r="E82" s="248">
        <v>13</v>
      </c>
      <c r="F82" s="248">
        <v>42</v>
      </c>
      <c r="G82" s="249">
        <v>0.65</v>
      </c>
      <c r="H82" s="249">
        <v>2.1</v>
      </c>
      <c r="I82" s="249">
        <v>1.48</v>
      </c>
      <c r="J82" s="249">
        <v>4.78</v>
      </c>
      <c r="K82" s="249">
        <v>13.54</v>
      </c>
      <c r="L82" s="249">
        <v>43.74</v>
      </c>
      <c r="M82" s="249">
        <v>72.47</v>
      </c>
      <c r="N82" s="249">
        <v>234.13</v>
      </c>
      <c r="O82" s="249">
        <v>0</v>
      </c>
      <c r="P82" s="249">
        <v>0</v>
      </c>
      <c r="Q82" s="216"/>
    </row>
    <row r="83" spans="1:17" s="186" customFormat="1" x14ac:dyDescent="0.55000000000000004">
      <c r="A83" s="188"/>
      <c r="B83" s="191" t="s">
        <v>347</v>
      </c>
      <c r="C83" s="40">
        <v>13</v>
      </c>
      <c r="D83" s="40">
        <v>42</v>
      </c>
      <c r="E83" s="40">
        <v>13</v>
      </c>
      <c r="F83" s="40">
        <v>42</v>
      </c>
      <c r="G83" s="249"/>
      <c r="H83" s="249"/>
      <c r="I83" s="249"/>
      <c r="J83" s="249"/>
      <c r="K83" s="249"/>
      <c r="L83" s="249"/>
      <c r="M83" s="249"/>
      <c r="N83" s="249"/>
      <c r="O83" s="249"/>
      <c r="P83" s="249"/>
      <c r="Q83" s="216"/>
    </row>
    <row r="84" spans="1:17" x14ac:dyDescent="0.55000000000000004">
      <c r="A84" s="188" t="s">
        <v>348</v>
      </c>
      <c r="B84" s="189" t="s">
        <v>74</v>
      </c>
      <c r="C84" s="198"/>
      <c r="D84" s="198"/>
      <c r="E84" s="199">
        <v>180</v>
      </c>
      <c r="F84" s="199">
        <v>200</v>
      </c>
      <c r="G84" s="250">
        <v>0.03</v>
      </c>
      <c r="H84" s="250">
        <v>0.03</v>
      </c>
      <c r="I84" s="250">
        <v>0.01</v>
      </c>
      <c r="J84" s="250">
        <v>0.01</v>
      </c>
      <c r="K84" s="250">
        <v>9.98</v>
      </c>
      <c r="L84" s="250">
        <v>12.97</v>
      </c>
      <c r="M84" s="250">
        <v>42</v>
      </c>
      <c r="N84" s="250">
        <v>54</v>
      </c>
      <c r="O84" s="250">
        <v>0</v>
      </c>
      <c r="P84" s="250">
        <v>0</v>
      </c>
      <c r="Q84" s="216"/>
    </row>
    <row r="85" spans="1:17" x14ac:dyDescent="0.55000000000000004">
      <c r="A85" s="195"/>
      <c r="B85" s="190" t="s">
        <v>75</v>
      </c>
      <c r="C85" s="229">
        <v>0.45</v>
      </c>
      <c r="D85" s="229">
        <v>0.54</v>
      </c>
      <c r="E85" s="229">
        <v>0.45</v>
      </c>
      <c r="F85" s="229">
        <v>0.54</v>
      </c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216"/>
    </row>
    <row r="86" spans="1:17" x14ac:dyDescent="0.55000000000000004">
      <c r="A86" s="222"/>
      <c r="B86" s="190" t="s">
        <v>22</v>
      </c>
      <c r="C86" s="201">
        <v>10</v>
      </c>
      <c r="D86" s="201">
        <v>13</v>
      </c>
      <c r="E86" s="201">
        <v>10</v>
      </c>
      <c r="F86" s="201">
        <v>13</v>
      </c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216"/>
    </row>
    <row r="87" spans="1:17" x14ac:dyDescent="0.55000000000000004">
      <c r="A87" s="188" t="s">
        <v>342</v>
      </c>
      <c r="B87" s="215" t="s">
        <v>78</v>
      </c>
      <c r="C87" s="247">
        <v>35</v>
      </c>
      <c r="D87" s="247">
        <v>40</v>
      </c>
      <c r="E87" s="248">
        <v>35</v>
      </c>
      <c r="F87" s="248">
        <v>40</v>
      </c>
      <c r="G87" s="250">
        <v>1.66</v>
      </c>
      <c r="H87" s="250">
        <v>2</v>
      </c>
      <c r="I87" s="250">
        <v>0.28000000000000003</v>
      </c>
      <c r="J87" s="250">
        <v>0.32</v>
      </c>
      <c r="K87" s="250">
        <v>17.22</v>
      </c>
      <c r="L87" s="250">
        <v>19.68</v>
      </c>
      <c r="M87" s="250">
        <f>G87*4+I87*9+K87*4</f>
        <v>78.039999999999992</v>
      </c>
      <c r="N87" s="250">
        <f>H87*4+J87*9+L87*4</f>
        <v>89.6</v>
      </c>
      <c r="O87" s="250">
        <v>0</v>
      </c>
      <c r="P87" s="250">
        <v>0</v>
      </c>
      <c r="Q87" s="216"/>
    </row>
    <row r="88" spans="1:17" x14ac:dyDescent="0.55000000000000004">
      <c r="A88" s="188" t="s">
        <v>349</v>
      </c>
      <c r="B88" s="24" t="s">
        <v>77</v>
      </c>
      <c r="C88" s="19">
        <v>93</v>
      </c>
      <c r="D88" s="19">
        <v>93</v>
      </c>
      <c r="E88" s="248">
        <v>93</v>
      </c>
      <c r="F88" s="248">
        <v>93</v>
      </c>
      <c r="G88" s="250">
        <v>0.37</v>
      </c>
      <c r="H88" s="250">
        <v>0.37</v>
      </c>
      <c r="I88" s="250">
        <v>0.37</v>
      </c>
      <c r="J88" s="250">
        <v>0.37</v>
      </c>
      <c r="K88" s="250">
        <v>9.73</v>
      </c>
      <c r="L88" s="250">
        <v>9.73</v>
      </c>
      <c r="M88" s="250">
        <v>41.85</v>
      </c>
      <c r="N88" s="250">
        <v>41.85</v>
      </c>
      <c r="O88" s="250">
        <v>9.3000000000000007</v>
      </c>
      <c r="P88" s="250">
        <v>9.3000000000000007</v>
      </c>
      <c r="Q88" s="216"/>
    </row>
    <row r="89" spans="1:17" x14ac:dyDescent="0.55000000000000004">
      <c r="A89" s="187"/>
      <c r="B89" s="215" t="s">
        <v>32</v>
      </c>
      <c r="C89" s="198"/>
      <c r="D89" s="198"/>
      <c r="E89" s="208">
        <f>E70+E82+E84+E87+E88</f>
        <v>561</v>
      </c>
      <c r="F89" s="208">
        <f t="shared" ref="F89:P89" si="3">F70+F82+F84+F87+F88</f>
        <v>628</v>
      </c>
      <c r="G89" s="208">
        <f t="shared" si="3"/>
        <v>11.01</v>
      </c>
      <c r="H89" s="208">
        <f t="shared" si="3"/>
        <v>13.489999999999998</v>
      </c>
      <c r="I89" s="208">
        <f t="shared" si="3"/>
        <v>7.57</v>
      </c>
      <c r="J89" s="208">
        <f t="shared" si="3"/>
        <v>11.36</v>
      </c>
      <c r="K89" s="208">
        <f t="shared" si="3"/>
        <v>73.33</v>
      </c>
      <c r="L89" s="208">
        <f t="shared" si="3"/>
        <v>110.89</v>
      </c>
      <c r="M89" s="208">
        <f t="shared" si="3"/>
        <v>407.87</v>
      </c>
      <c r="N89" s="208">
        <f t="shared" si="3"/>
        <v>607.55000000000007</v>
      </c>
      <c r="O89" s="208">
        <f t="shared" si="3"/>
        <v>17.47</v>
      </c>
      <c r="P89" s="208">
        <f t="shared" si="3"/>
        <v>18.149999999999999</v>
      </c>
      <c r="Q89" s="216"/>
    </row>
    <row r="90" spans="1:17" x14ac:dyDescent="0.55000000000000004">
      <c r="A90" s="187"/>
      <c r="B90" s="163" t="s">
        <v>79</v>
      </c>
      <c r="C90" s="209"/>
      <c r="D90" s="209"/>
      <c r="E90" s="209"/>
      <c r="F90" s="209"/>
      <c r="G90" s="202"/>
      <c r="H90" s="202"/>
      <c r="I90" s="202"/>
      <c r="J90" s="202"/>
      <c r="K90" s="202"/>
      <c r="L90" s="202"/>
      <c r="M90" s="202"/>
      <c r="N90" s="202"/>
      <c r="O90" s="202"/>
      <c r="P90" s="202"/>
      <c r="Q90" s="216"/>
    </row>
    <row r="91" spans="1:17" x14ac:dyDescent="0.55000000000000004">
      <c r="A91" s="187" t="s">
        <v>350</v>
      </c>
      <c r="B91" s="189" t="s">
        <v>81</v>
      </c>
      <c r="C91" s="247">
        <v>154</v>
      </c>
      <c r="D91" s="247">
        <v>154</v>
      </c>
      <c r="E91" s="248">
        <v>150</v>
      </c>
      <c r="F91" s="248">
        <v>150</v>
      </c>
      <c r="G91" s="250">
        <v>4.3600000000000003</v>
      </c>
      <c r="H91" s="250">
        <v>4.3600000000000003</v>
      </c>
      <c r="I91" s="250">
        <v>3.76</v>
      </c>
      <c r="J91" s="250">
        <v>3.76</v>
      </c>
      <c r="K91" s="250">
        <v>6</v>
      </c>
      <c r="L91" s="250">
        <v>6</v>
      </c>
      <c r="M91" s="250">
        <v>79.5</v>
      </c>
      <c r="N91" s="250">
        <v>79.5</v>
      </c>
      <c r="O91" s="250">
        <v>1.06</v>
      </c>
      <c r="P91" s="250">
        <v>1.06</v>
      </c>
      <c r="Q91" s="216"/>
    </row>
    <row r="92" spans="1:17" x14ac:dyDescent="0.55000000000000004">
      <c r="A92" s="187"/>
      <c r="B92" s="189" t="s">
        <v>32</v>
      </c>
      <c r="C92" s="198"/>
      <c r="D92" s="198"/>
      <c r="E92" s="208">
        <f>E91</f>
        <v>150</v>
      </c>
      <c r="F92" s="208">
        <f t="shared" ref="F92:P92" si="4">F91</f>
        <v>150</v>
      </c>
      <c r="G92" s="208">
        <f t="shared" si="4"/>
        <v>4.3600000000000003</v>
      </c>
      <c r="H92" s="208">
        <f t="shared" si="4"/>
        <v>4.3600000000000003</v>
      </c>
      <c r="I92" s="208">
        <f t="shared" si="4"/>
        <v>3.76</v>
      </c>
      <c r="J92" s="208">
        <f t="shared" si="4"/>
        <v>3.76</v>
      </c>
      <c r="K92" s="208">
        <f t="shared" si="4"/>
        <v>6</v>
      </c>
      <c r="L92" s="208">
        <f t="shared" si="4"/>
        <v>6</v>
      </c>
      <c r="M92" s="208">
        <f t="shared" si="4"/>
        <v>79.5</v>
      </c>
      <c r="N92" s="208">
        <f t="shared" si="4"/>
        <v>79.5</v>
      </c>
      <c r="O92" s="208">
        <f t="shared" si="4"/>
        <v>1.06</v>
      </c>
      <c r="P92" s="208">
        <f t="shared" si="4"/>
        <v>1.06</v>
      </c>
      <c r="Q92" s="216"/>
    </row>
    <row r="93" spans="1:17" x14ac:dyDescent="0.55000000000000004">
      <c r="A93" s="187"/>
      <c r="B93" s="194" t="s">
        <v>82</v>
      </c>
      <c r="C93" s="201"/>
      <c r="D93" s="201"/>
      <c r="E93" s="201"/>
      <c r="F93" s="175"/>
      <c r="G93" s="202"/>
      <c r="H93" s="202"/>
      <c r="I93" s="202"/>
      <c r="J93" s="202"/>
      <c r="K93" s="202"/>
      <c r="L93" s="202"/>
      <c r="M93" s="202"/>
      <c r="N93" s="202"/>
      <c r="O93" s="202"/>
      <c r="P93" s="202"/>
      <c r="Q93" s="216"/>
    </row>
    <row r="94" spans="1:17" x14ac:dyDescent="0.55000000000000004">
      <c r="A94" s="187"/>
      <c r="B94" s="194" t="s">
        <v>83</v>
      </c>
      <c r="C94" s="201">
        <v>4</v>
      </c>
      <c r="D94" s="201">
        <v>6</v>
      </c>
      <c r="E94" s="199">
        <v>4</v>
      </c>
      <c r="F94" s="199">
        <v>6</v>
      </c>
      <c r="G94" s="202"/>
      <c r="H94" s="202"/>
      <c r="I94" s="202"/>
      <c r="J94" s="202"/>
      <c r="K94" s="202"/>
      <c r="L94" s="202"/>
      <c r="M94" s="202"/>
      <c r="N94" s="202"/>
      <c r="O94" s="202"/>
      <c r="P94" s="202"/>
      <c r="Q94" s="216"/>
    </row>
    <row r="95" spans="1:17" x14ac:dyDescent="0.55000000000000004">
      <c r="A95" s="187"/>
      <c r="B95" s="215" t="s">
        <v>84</v>
      </c>
      <c r="C95" s="198"/>
      <c r="D95" s="198"/>
      <c r="E95" s="34">
        <f t="shared" ref="E95:P95" si="5">E18+E20+E68+E89+E92</f>
        <v>1752</v>
      </c>
      <c r="F95" s="34">
        <f t="shared" si="5"/>
        <v>2163</v>
      </c>
      <c r="G95" s="34">
        <f t="shared" si="5"/>
        <v>42.699999999999996</v>
      </c>
      <c r="H95" s="34">
        <f t="shared" si="5"/>
        <v>54.78</v>
      </c>
      <c r="I95" s="34">
        <f t="shared" si="5"/>
        <v>49.589999999999996</v>
      </c>
      <c r="J95" s="34">
        <f t="shared" si="5"/>
        <v>65.240000000000009</v>
      </c>
      <c r="K95" s="34">
        <f t="shared" si="5"/>
        <v>183.07</v>
      </c>
      <c r="L95" s="34">
        <f t="shared" si="5"/>
        <v>256.66999999999996</v>
      </c>
      <c r="M95" s="34">
        <f t="shared" si="5"/>
        <v>1360.75</v>
      </c>
      <c r="N95" s="34">
        <f t="shared" si="5"/>
        <v>1855.3500000000004</v>
      </c>
      <c r="O95" s="34">
        <f t="shared" si="5"/>
        <v>48.410000000000004</v>
      </c>
      <c r="P95" s="34">
        <f t="shared" si="5"/>
        <v>73.640000000000015</v>
      </c>
      <c r="Q95" s="216"/>
    </row>
    <row r="96" spans="1:17" x14ac:dyDescent="0.55000000000000004">
      <c r="G96" s="186"/>
      <c r="H96" s="186"/>
      <c r="I96" s="186"/>
      <c r="J96" s="186"/>
      <c r="K96" s="186"/>
      <c r="L96" s="186"/>
      <c r="M96" s="186"/>
      <c r="N96" s="186"/>
      <c r="O96" s="186"/>
      <c r="P96" s="186"/>
      <c r="Q96" s="216"/>
    </row>
    <row r="97" spans="1:17" x14ac:dyDescent="0.55000000000000004">
      <c r="G97" s="186"/>
      <c r="H97" s="186"/>
      <c r="I97" s="186"/>
      <c r="J97" s="186"/>
      <c r="K97" s="186"/>
      <c r="L97" s="186"/>
      <c r="M97" s="186"/>
      <c r="N97" s="186"/>
      <c r="O97" s="186"/>
      <c r="P97" s="186"/>
      <c r="Q97" s="216"/>
    </row>
    <row r="98" spans="1:17" x14ac:dyDescent="0.55000000000000004">
      <c r="G98" s="186"/>
      <c r="H98" s="186"/>
      <c r="I98" s="186"/>
      <c r="J98" s="186"/>
      <c r="K98" s="186"/>
      <c r="L98" s="186"/>
      <c r="M98" s="186"/>
      <c r="N98" s="186"/>
      <c r="O98" s="186"/>
      <c r="P98" s="186"/>
      <c r="Q98" s="216"/>
    </row>
    <row r="99" spans="1:17" x14ac:dyDescent="0.55000000000000004">
      <c r="A99" s="186"/>
      <c r="B99" s="186"/>
      <c r="C99" s="186"/>
      <c r="D99" s="186"/>
      <c r="E99" s="186"/>
      <c r="F99" s="186"/>
      <c r="G99" s="186"/>
      <c r="H99" s="186"/>
      <c r="I99" s="186"/>
      <c r="J99" s="186"/>
      <c r="K99" s="186"/>
      <c r="L99" s="186"/>
      <c r="M99" s="186"/>
      <c r="N99" s="186"/>
      <c r="O99" s="186"/>
      <c r="P99" s="186"/>
      <c r="Q99" s="216"/>
    </row>
    <row r="100" spans="1:17" x14ac:dyDescent="0.55000000000000004">
      <c r="A100" s="186"/>
      <c r="B100" s="186"/>
      <c r="C100" s="186"/>
      <c r="D100" s="186"/>
      <c r="E100" s="186"/>
      <c r="F100" s="186"/>
      <c r="G100" s="186"/>
      <c r="H100" s="186"/>
      <c r="I100" s="186"/>
      <c r="J100" s="186"/>
      <c r="K100" s="186"/>
      <c r="L100" s="186"/>
      <c r="M100" s="186"/>
      <c r="N100" s="186"/>
      <c r="O100" s="186"/>
      <c r="P100" s="186"/>
      <c r="Q100" s="216"/>
    </row>
    <row r="101" spans="1:17" x14ac:dyDescent="0.55000000000000004">
      <c r="A101" s="186"/>
      <c r="B101" s="186"/>
      <c r="C101" s="186"/>
      <c r="D101" s="186"/>
      <c r="E101" s="186"/>
      <c r="F101" s="186"/>
      <c r="G101" s="186"/>
      <c r="H101" s="186"/>
      <c r="I101" s="186"/>
      <c r="J101" s="186"/>
      <c r="K101" s="186"/>
      <c r="L101" s="186"/>
      <c r="M101" s="186"/>
      <c r="N101" s="186"/>
      <c r="O101" s="186"/>
      <c r="P101" s="186"/>
      <c r="Q101" s="216"/>
    </row>
    <row r="102" spans="1:17" x14ac:dyDescent="0.55000000000000004">
      <c r="A102" s="186"/>
      <c r="B102" s="186"/>
      <c r="C102" s="186"/>
      <c r="D102" s="186"/>
      <c r="E102" s="186"/>
      <c r="F102" s="186"/>
      <c r="G102" s="186"/>
      <c r="H102" s="186"/>
      <c r="I102" s="186"/>
      <c r="J102" s="186"/>
      <c r="K102" s="186"/>
      <c r="L102" s="186"/>
      <c r="M102" s="186"/>
      <c r="N102" s="186"/>
      <c r="O102" s="186"/>
      <c r="P102" s="186"/>
      <c r="Q102" s="216"/>
    </row>
    <row r="103" spans="1:17" x14ac:dyDescent="0.55000000000000004">
      <c r="A103" s="186"/>
      <c r="B103" s="186"/>
      <c r="C103" s="186"/>
      <c r="D103" s="186"/>
      <c r="E103" s="186"/>
      <c r="F103" s="186"/>
      <c r="G103" s="186"/>
      <c r="H103" s="186"/>
      <c r="I103" s="186"/>
      <c r="J103" s="186"/>
      <c r="K103" s="186"/>
      <c r="L103" s="186"/>
      <c r="M103" s="186"/>
      <c r="N103" s="186"/>
      <c r="O103" s="186"/>
      <c r="P103" s="186"/>
      <c r="Q103" s="216"/>
    </row>
    <row r="104" spans="1:17" x14ac:dyDescent="0.55000000000000004">
      <c r="A104" s="186"/>
      <c r="B104" s="186"/>
      <c r="C104" s="186"/>
      <c r="D104" s="186"/>
      <c r="E104" s="186"/>
      <c r="F104" s="186"/>
      <c r="G104" s="186"/>
      <c r="H104" s="186"/>
      <c r="I104" s="186"/>
      <c r="J104" s="186"/>
      <c r="K104" s="186"/>
      <c r="L104" s="186"/>
      <c r="M104" s="186"/>
      <c r="N104" s="186"/>
      <c r="O104" s="186"/>
      <c r="P104" s="186"/>
      <c r="Q104" s="216"/>
    </row>
    <row r="105" spans="1:17" x14ac:dyDescent="0.55000000000000004">
      <c r="A105" s="186"/>
      <c r="B105" s="186"/>
      <c r="C105" s="186"/>
      <c r="D105" s="186"/>
      <c r="E105" s="186"/>
      <c r="F105" s="186"/>
      <c r="G105" s="186"/>
      <c r="H105" s="186"/>
      <c r="I105" s="186"/>
      <c r="J105" s="186"/>
      <c r="K105" s="186"/>
      <c r="L105" s="186"/>
      <c r="M105" s="186"/>
      <c r="N105" s="186"/>
      <c r="O105" s="186"/>
      <c r="P105" s="186"/>
      <c r="Q105" s="216"/>
    </row>
    <row r="106" spans="1:17" x14ac:dyDescent="0.55000000000000004">
      <c r="A106" s="186"/>
      <c r="B106" s="186"/>
      <c r="C106" s="186"/>
      <c r="D106" s="186"/>
      <c r="E106" s="186"/>
      <c r="F106" s="186"/>
      <c r="G106" s="186"/>
      <c r="H106" s="186"/>
      <c r="I106" s="186"/>
      <c r="J106" s="186"/>
      <c r="K106" s="186"/>
      <c r="L106" s="186"/>
      <c r="M106" s="186"/>
      <c r="N106" s="186"/>
      <c r="O106" s="186"/>
      <c r="P106" s="186"/>
      <c r="Q106" s="216"/>
    </row>
  </sheetData>
  <mergeCells count="11">
    <mergeCell ref="A1:A3"/>
    <mergeCell ref="C1:D2"/>
    <mergeCell ref="G3:H3"/>
    <mergeCell ref="I3:J3"/>
    <mergeCell ref="K3:L3"/>
    <mergeCell ref="O3:P3"/>
    <mergeCell ref="O1:P2"/>
    <mergeCell ref="B1:B3"/>
    <mergeCell ref="E1:F2"/>
    <mergeCell ref="G1:L2"/>
    <mergeCell ref="M1:N2"/>
  </mergeCells>
  <pageMargins left="0" right="0" top="0" bottom="0" header="0" footer="0"/>
  <pageSetup paperSize="9" scale="35" orientation="landscape" r:id="rId1"/>
  <rowBreaks count="1" manualBreakCount="1">
    <brk id="39" max="15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2"/>
  <sheetViews>
    <sheetView topLeftCell="A79" zoomScale="40" zoomScaleNormal="100" zoomScaleSheetLayoutView="40" workbookViewId="0">
      <selection activeCell="J70" sqref="J70"/>
    </sheetView>
  </sheetViews>
  <sheetFormatPr defaultRowHeight="38.25" x14ac:dyDescent="0.55000000000000004"/>
  <cols>
    <col min="1" max="1" width="31.140625" style="30" bestFit="1" customWidth="1"/>
    <col min="2" max="2" width="93.42578125" style="14" customWidth="1"/>
    <col min="3" max="3" width="18.7109375" style="14" customWidth="1"/>
    <col min="4" max="4" width="17.5703125" style="14" customWidth="1"/>
    <col min="5" max="5" width="20.7109375" style="14" customWidth="1"/>
    <col min="6" max="6" width="22.28515625" style="14" customWidth="1"/>
    <col min="7" max="7" width="15.28515625" style="14" bestFit="1" customWidth="1"/>
    <col min="8" max="8" width="15.5703125" style="14" bestFit="1" customWidth="1"/>
    <col min="9" max="9" width="15.28515625" style="14" bestFit="1" customWidth="1"/>
    <col min="10" max="10" width="15.5703125" style="14" bestFit="1" customWidth="1"/>
    <col min="11" max="12" width="18.140625" style="14" bestFit="1" customWidth="1"/>
    <col min="13" max="13" width="20.42578125" style="14" customWidth="1"/>
    <col min="14" max="14" width="21.140625" style="14" bestFit="1" customWidth="1"/>
    <col min="15" max="16" width="15.5703125" style="14" bestFit="1" customWidth="1"/>
    <col min="17" max="16384" width="9.140625" style="14"/>
  </cols>
  <sheetData>
    <row r="1" spans="1:16" ht="38.25" customHeight="1" x14ac:dyDescent="0.55000000000000004">
      <c r="A1" s="293" t="s">
        <v>0</v>
      </c>
      <c r="B1" s="294" t="s">
        <v>351</v>
      </c>
      <c r="C1" s="293" t="s">
        <v>2</v>
      </c>
      <c r="D1" s="292"/>
      <c r="E1" s="293" t="s">
        <v>2</v>
      </c>
      <c r="F1" s="292"/>
      <c r="G1" s="291" t="s">
        <v>3</v>
      </c>
      <c r="H1" s="291"/>
      <c r="I1" s="291"/>
      <c r="J1" s="291"/>
      <c r="K1" s="291"/>
      <c r="L1" s="291"/>
      <c r="M1" s="293" t="s">
        <v>4</v>
      </c>
      <c r="N1" s="292"/>
      <c r="O1" s="293" t="s">
        <v>5</v>
      </c>
      <c r="P1" s="293"/>
    </row>
    <row r="2" spans="1:16" x14ac:dyDescent="0.55000000000000004">
      <c r="A2" s="293"/>
      <c r="B2" s="295"/>
      <c r="C2" s="292"/>
      <c r="D2" s="292"/>
      <c r="E2" s="292"/>
      <c r="F2" s="292"/>
      <c r="G2" s="291"/>
      <c r="H2" s="291"/>
      <c r="I2" s="291"/>
      <c r="J2" s="291"/>
      <c r="K2" s="291"/>
      <c r="L2" s="291"/>
      <c r="M2" s="292"/>
      <c r="N2" s="292"/>
      <c r="O2" s="293"/>
      <c r="P2" s="293"/>
    </row>
    <row r="3" spans="1:16" ht="89.25" customHeight="1" x14ac:dyDescent="0.55000000000000004">
      <c r="A3" s="293"/>
      <c r="B3" s="296"/>
      <c r="C3" s="284" t="s">
        <v>6</v>
      </c>
      <c r="D3" s="284" t="s">
        <v>7</v>
      </c>
      <c r="E3" s="284" t="s">
        <v>6</v>
      </c>
      <c r="F3" s="284" t="s">
        <v>7</v>
      </c>
      <c r="G3" s="293" t="s">
        <v>8</v>
      </c>
      <c r="H3" s="293"/>
      <c r="I3" s="293" t="s">
        <v>9</v>
      </c>
      <c r="J3" s="291"/>
      <c r="K3" s="291" t="s">
        <v>10</v>
      </c>
      <c r="L3" s="291"/>
      <c r="M3" s="284"/>
      <c r="N3" s="284"/>
      <c r="O3" s="291" t="s">
        <v>11</v>
      </c>
      <c r="P3" s="291"/>
    </row>
    <row r="4" spans="1:16" x14ac:dyDescent="0.55000000000000004">
      <c r="A4" s="187"/>
      <c r="B4" s="58" t="s">
        <v>12</v>
      </c>
      <c r="C4" s="222" t="s">
        <v>13</v>
      </c>
      <c r="D4" s="222" t="s">
        <v>14</v>
      </c>
      <c r="E4" s="222" t="s">
        <v>15</v>
      </c>
      <c r="F4" s="15" t="s">
        <v>15</v>
      </c>
      <c r="G4" s="187" t="s">
        <v>6</v>
      </c>
      <c r="H4" s="187" t="s">
        <v>7</v>
      </c>
      <c r="I4" s="187" t="s">
        <v>6</v>
      </c>
      <c r="J4" s="187" t="s">
        <v>7</v>
      </c>
      <c r="K4" s="187" t="s">
        <v>6</v>
      </c>
      <c r="L4" s="187" t="s">
        <v>7</v>
      </c>
      <c r="M4" s="187" t="s">
        <v>6</v>
      </c>
      <c r="N4" s="187" t="s">
        <v>7</v>
      </c>
      <c r="O4" s="187" t="s">
        <v>6</v>
      </c>
      <c r="P4" s="187" t="s">
        <v>7</v>
      </c>
    </row>
    <row r="5" spans="1:16" ht="76.5" x14ac:dyDescent="0.55000000000000004">
      <c r="A5" s="188" t="s">
        <v>352</v>
      </c>
      <c r="B5" s="223" t="s">
        <v>353</v>
      </c>
      <c r="C5" s="247"/>
      <c r="D5" s="247"/>
      <c r="E5" s="248">
        <v>150</v>
      </c>
      <c r="F5" s="248">
        <v>220</v>
      </c>
      <c r="G5" s="185">
        <v>7.07</v>
      </c>
      <c r="H5" s="185">
        <v>10.16</v>
      </c>
      <c r="I5" s="185">
        <v>5.45</v>
      </c>
      <c r="J5" s="185">
        <v>6.79</v>
      </c>
      <c r="K5" s="185">
        <v>35.17</v>
      </c>
      <c r="L5" s="185">
        <v>48.91</v>
      </c>
      <c r="M5" s="185">
        <v>223</v>
      </c>
      <c r="N5" s="185">
        <v>286</v>
      </c>
      <c r="O5" s="185">
        <v>0.05</v>
      </c>
      <c r="P5" s="185">
        <v>0.06</v>
      </c>
    </row>
    <row r="6" spans="1:16" s="186" customFormat="1" x14ac:dyDescent="0.55000000000000004">
      <c r="A6" s="187"/>
      <c r="B6" s="152" t="s">
        <v>210</v>
      </c>
      <c r="C6" s="181">
        <v>53</v>
      </c>
      <c r="D6" s="181">
        <v>77</v>
      </c>
      <c r="E6" s="181">
        <v>53</v>
      </c>
      <c r="F6" s="181">
        <v>77</v>
      </c>
      <c r="G6" s="185"/>
      <c r="H6" s="185"/>
      <c r="I6" s="185"/>
      <c r="J6" s="185"/>
      <c r="K6" s="185"/>
      <c r="L6" s="185"/>
      <c r="M6" s="185"/>
      <c r="N6" s="185"/>
      <c r="O6" s="185"/>
      <c r="P6" s="185"/>
    </row>
    <row r="7" spans="1:16" s="186" customFormat="1" x14ac:dyDescent="0.55000000000000004">
      <c r="A7" s="187"/>
      <c r="B7" s="152" t="s">
        <v>28</v>
      </c>
      <c r="C7" s="181">
        <v>7.3</v>
      </c>
      <c r="D7" s="181">
        <v>8.6</v>
      </c>
      <c r="E7" s="196">
        <v>6.8</v>
      </c>
      <c r="F7" s="196">
        <v>8</v>
      </c>
      <c r="G7" s="185"/>
      <c r="H7" s="185"/>
      <c r="I7" s="185"/>
      <c r="J7" s="185"/>
      <c r="K7" s="185"/>
      <c r="L7" s="185"/>
      <c r="M7" s="185"/>
      <c r="N7" s="185"/>
      <c r="O7" s="185"/>
      <c r="P7" s="185"/>
    </row>
    <row r="8" spans="1:16" x14ac:dyDescent="0.55000000000000004">
      <c r="A8" s="187"/>
      <c r="B8" s="190" t="s">
        <v>21</v>
      </c>
      <c r="C8" s="229">
        <v>4</v>
      </c>
      <c r="D8" s="229">
        <v>5</v>
      </c>
      <c r="E8" s="229">
        <v>4</v>
      </c>
      <c r="F8" s="229">
        <v>5</v>
      </c>
      <c r="G8" s="161"/>
      <c r="H8" s="161"/>
      <c r="I8" s="161"/>
      <c r="J8" s="161"/>
      <c r="K8" s="161"/>
      <c r="L8" s="161"/>
      <c r="M8" s="161"/>
      <c r="N8" s="161"/>
      <c r="O8" s="161"/>
      <c r="P8" s="161"/>
    </row>
    <row r="9" spans="1:16" x14ac:dyDescent="0.55000000000000004">
      <c r="A9" s="188" t="s">
        <v>354</v>
      </c>
      <c r="B9" s="189" t="s">
        <v>90</v>
      </c>
      <c r="C9" s="247"/>
      <c r="D9" s="247"/>
      <c r="E9" s="248">
        <v>180</v>
      </c>
      <c r="F9" s="248">
        <v>200</v>
      </c>
      <c r="G9" s="202">
        <v>2.1800000000000002</v>
      </c>
      <c r="H9" s="202">
        <v>2.98</v>
      </c>
      <c r="I9" s="202">
        <v>3.44</v>
      </c>
      <c r="J9" s="202">
        <v>4.32</v>
      </c>
      <c r="K9" s="202">
        <v>14.88</v>
      </c>
      <c r="L9" s="202">
        <v>18.13</v>
      </c>
      <c r="M9" s="202">
        <v>99.2</v>
      </c>
      <c r="N9" s="202">
        <v>123.32</v>
      </c>
      <c r="O9" s="202">
        <v>1.31</v>
      </c>
      <c r="P9" s="202">
        <v>1.65</v>
      </c>
    </row>
    <row r="10" spans="1:16" ht="39" customHeight="1" x14ac:dyDescent="0.55000000000000004">
      <c r="A10" s="187"/>
      <c r="B10" s="190" t="s">
        <v>18</v>
      </c>
      <c r="C10" s="229">
        <v>101</v>
      </c>
      <c r="D10" s="229">
        <v>127</v>
      </c>
      <c r="E10" s="229">
        <v>101</v>
      </c>
      <c r="F10" s="229">
        <v>127</v>
      </c>
      <c r="G10" s="250"/>
      <c r="H10" s="250"/>
      <c r="I10" s="250"/>
      <c r="J10" s="250"/>
      <c r="K10" s="250"/>
      <c r="L10" s="250"/>
      <c r="M10" s="250"/>
      <c r="N10" s="250"/>
      <c r="O10" s="250"/>
      <c r="P10" s="250"/>
    </row>
    <row r="11" spans="1:16" x14ac:dyDescent="0.55000000000000004">
      <c r="A11" s="187"/>
      <c r="B11" s="190" t="s">
        <v>91</v>
      </c>
      <c r="C11" s="201">
        <v>1.43</v>
      </c>
      <c r="D11" s="201">
        <v>1.72</v>
      </c>
      <c r="E11" s="201">
        <v>1.43</v>
      </c>
      <c r="F11" s="201">
        <v>1.72</v>
      </c>
      <c r="G11" s="250"/>
      <c r="H11" s="250"/>
      <c r="I11" s="250"/>
      <c r="J11" s="250"/>
      <c r="K11" s="250"/>
      <c r="L11" s="250"/>
      <c r="M11" s="250"/>
      <c r="N11" s="250"/>
      <c r="O11" s="250"/>
      <c r="P11" s="250"/>
    </row>
    <row r="12" spans="1:16" x14ac:dyDescent="0.55000000000000004">
      <c r="A12" s="187"/>
      <c r="B12" s="151" t="s">
        <v>22</v>
      </c>
      <c r="C12" s="229">
        <v>10</v>
      </c>
      <c r="D12" s="229">
        <v>12</v>
      </c>
      <c r="E12" s="229">
        <v>10</v>
      </c>
      <c r="F12" s="229">
        <v>12</v>
      </c>
      <c r="G12" s="250"/>
      <c r="H12" s="250"/>
      <c r="I12" s="250"/>
      <c r="J12" s="250"/>
      <c r="K12" s="250"/>
      <c r="L12" s="250"/>
      <c r="M12" s="250"/>
      <c r="N12" s="250"/>
      <c r="O12" s="250"/>
      <c r="P12" s="250"/>
    </row>
    <row r="13" spans="1:16" x14ac:dyDescent="0.55000000000000004">
      <c r="A13" s="188" t="s">
        <v>355</v>
      </c>
      <c r="B13" s="189" t="s">
        <v>93</v>
      </c>
      <c r="C13" s="198"/>
      <c r="D13" s="198"/>
      <c r="E13" s="170">
        <v>37</v>
      </c>
      <c r="F13" s="170">
        <v>51</v>
      </c>
      <c r="G13" s="200">
        <v>1.48</v>
      </c>
      <c r="H13" s="200">
        <v>1.8</v>
      </c>
      <c r="I13" s="200">
        <v>4.99</v>
      </c>
      <c r="J13" s="200">
        <v>6.88</v>
      </c>
      <c r="K13" s="200">
        <v>13.8</v>
      </c>
      <c r="L13" s="200">
        <v>18</v>
      </c>
      <c r="M13" s="200">
        <f>G13*4+I13*9+K13*4</f>
        <v>106.03</v>
      </c>
      <c r="N13" s="200">
        <f>H13*4+J13*9+L13*4</f>
        <v>141.12</v>
      </c>
      <c r="O13" s="200">
        <v>0</v>
      </c>
      <c r="P13" s="200">
        <v>0</v>
      </c>
    </row>
    <row r="14" spans="1:16" x14ac:dyDescent="0.55000000000000004">
      <c r="A14" s="187"/>
      <c r="B14" s="190" t="s">
        <v>29</v>
      </c>
      <c r="C14" s="201">
        <v>5</v>
      </c>
      <c r="D14" s="201">
        <v>5</v>
      </c>
      <c r="E14" s="201">
        <v>5</v>
      </c>
      <c r="F14" s="201">
        <v>5</v>
      </c>
      <c r="G14" s="202"/>
      <c r="H14" s="202"/>
      <c r="I14" s="202"/>
      <c r="J14" s="202"/>
      <c r="K14" s="202"/>
      <c r="L14" s="202"/>
      <c r="M14" s="202"/>
      <c r="N14" s="202"/>
      <c r="O14" s="202"/>
      <c r="P14" s="202"/>
    </row>
    <row r="15" spans="1:16" x14ac:dyDescent="0.55000000000000004">
      <c r="A15" s="187"/>
      <c r="B15" s="190" t="s">
        <v>30</v>
      </c>
      <c r="C15" s="201">
        <v>32</v>
      </c>
      <c r="D15" s="201">
        <v>46</v>
      </c>
      <c r="E15" s="201">
        <v>32</v>
      </c>
      <c r="F15" s="201">
        <v>46</v>
      </c>
      <c r="G15" s="202"/>
      <c r="H15" s="202"/>
      <c r="I15" s="202"/>
      <c r="J15" s="202"/>
      <c r="K15" s="202"/>
      <c r="L15" s="202"/>
      <c r="M15" s="202"/>
      <c r="N15" s="202"/>
      <c r="O15" s="202"/>
      <c r="P15" s="202"/>
    </row>
    <row r="16" spans="1:16" x14ac:dyDescent="0.55000000000000004">
      <c r="A16" s="187"/>
      <c r="B16" s="189" t="s">
        <v>32</v>
      </c>
      <c r="C16" s="229"/>
      <c r="D16" s="229"/>
      <c r="E16" s="224">
        <f>E5+E9++E13</f>
        <v>367</v>
      </c>
      <c r="F16" s="224">
        <f>F5+F9++F13</f>
        <v>471</v>
      </c>
      <c r="G16" s="145">
        <f t="shared" ref="G16:P16" si="0">G5+G9+G13</f>
        <v>10.73</v>
      </c>
      <c r="H16" s="145">
        <f t="shared" si="0"/>
        <v>14.940000000000001</v>
      </c>
      <c r="I16" s="145">
        <f t="shared" si="0"/>
        <v>13.88</v>
      </c>
      <c r="J16" s="145">
        <f t="shared" si="0"/>
        <v>17.989999999999998</v>
      </c>
      <c r="K16" s="145">
        <f t="shared" si="0"/>
        <v>63.850000000000009</v>
      </c>
      <c r="L16" s="145">
        <f t="shared" si="0"/>
        <v>85.039999999999992</v>
      </c>
      <c r="M16" s="145">
        <f t="shared" si="0"/>
        <v>428.23</v>
      </c>
      <c r="N16" s="145">
        <f t="shared" si="0"/>
        <v>550.44000000000005</v>
      </c>
      <c r="O16" s="145">
        <f t="shared" si="0"/>
        <v>1.36</v>
      </c>
      <c r="P16" s="145">
        <f t="shared" si="0"/>
        <v>1.71</v>
      </c>
    </row>
    <row r="17" spans="1:16" x14ac:dyDescent="0.55000000000000004">
      <c r="A17" s="187"/>
      <c r="B17" s="142" t="s">
        <v>31</v>
      </c>
      <c r="C17" s="143"/>
      <c r="D17" s="143"/>
      <c r="E17" s="161"/>
      <c r="F17" s="161"/>
      <c r="G17" s="185"/>
      <c r="H17" s="185"/>
      <c r="I17" s="185"/>
      <c r="J17" s="185"/>
      <c r="K17" s="185"/>
      <c r="L17" s="185"/>
      <c r="M17" s="185"/>
      <c r="N17" s="185"/>
      <c r="O17" s="185"/>
      <c r="P17" s="185"/>
    </row>
    <row r="18" spans="1:16" x14ac:dyDescent="0.55000000000000004">
      <c r="A18" s="188" t="s">
        <v>356</v>
      </c>
      <c r="B18" s="146" t="s">
        <v>34</v>
      </c>
      <c r="C18" s="19">
        <v>125</v>
      </c>
      <c r="D18" s="19">
        <v>125</v>
      </c>
      <c r="E18" s="228">
        <v>125</v>
      </c>
      <c r="F18" s="228">
        <v>125</v>
      </c>
      <c r="G18" s="249">
        <v>0.13</v>
      </c>
      <c r="H18" s="249">
        <v>0.13</v>
      </c>
      <c r="I18" s="249">
        <v>0</v>
      </c>
      <c r="J18" s="249">
        <v>0</v>
      </c>
      <c r="K18" s="249">
        <v>11.38</v>
      </c>
      <c r="L18" s="249">
        <v>11.38</v>
      </c>
      <c r="M18" s="249">
        <v>46.25</v>
      </c>
      <c r="N18" s="249">
        <v>46.25</v>
      </c>
      <c r="O18" s="249">
        <v>2.5</v>
      </c>
      <c r="P18" s="249">
        <v>2.5</v>
      </c>
    </row>
    <row r="19" spans="1:16" x14ac:dyDescent="0.55000000000000004">
      <c r="A19" s="187"/>
      <c r="B19" s="189" t="s">
        <v>32</v>
      </c>
      <c r="C19" s="247"/>
      <c r="D19" s="247"/>
      <c r="E19" s="145">
        <f>E18</f>
        <v>125</v>
      </c>
      <c r="F19" s="145">
        <f>F18</f>
        <v>125</v>
      </c>
      <c r="G19" s="145">
        <f>G18</f>
        <v>0.13</v>
      </c>
      <c r="H19" s="145">
        <f t="shared" ref="H19:P19" si="1">H18</f>
        <v>0.13</v>
      </c>
      <c r="I19" s="145">
        <f t="shared" si="1"/>
        <v>0</v>
      </c>
      <c r="J19" s="145">
        <f t="shared" si="1"/>
        <v>0</v>
      </c>
      <c r="K19" s="145">
        <f t="shared" si="1"/>
        <v>11.38</v>
      </c>
      <c r="L19" s="145">
        <f t="shared" si="1"/>
        <v>11.38</v>
      </c>
      <c r="M19" s="145">
        <f t="shared" si="1"/>
        <v>46.25</v>
      </c>
      <c r="N19" s="145">
        <f t="shared" si="1"/>
        <v>46.25</v>
      </c>
      <c r="O19" s="145">
        <f t="shared" si="1"/>
        <v>2.5</v>
      </c>
      <c r="P19" s="145">
        <f t="shared" si="1"/>
        <v>2.5</v>
      </c>
    </row>
    <row r="20" spans="1:16" x14ac:dyDescent="0.55000000000000004">
      <c r="A20" s="187"/>
      <c r="B20" s="58" t="s">
        <v>35</v>
      </c>
      <c r="C20" s="161"/>
      <c r="D20" s="161"/>
      <c r="E20" s="161"/>
      <c r="F20" s="161"/>
      <c r="G20" s="185"/>
      <c r="H20" s="185"/>
      <c r="I20" s="185"/>
      <c r="J20" s="185"/>
      <c r="K20" s="185"/>
      <c r="L20" s="185"/>
      <c r="M20" s="185"/>
      <c r="N20" s="185"/>
      <c r="O20" s="185"/>
      <c r="P20" s="185"/>
    </row>
    <row r="21" spans="1:16" x14ac:dyDescent="0.55000000000000004">
      <c r="A21" s="188" t="s">
        <v>357</v>
      </c>
      <c r="B21" s="189" t="s">
        <v>358</v>
      </c>
      <c r="C21" s="198"/>
      <c r="D21" s="198"/>
      <c r="E21" s="199">
        <v>45</v>
      </c>
      <c r="F21" s="199">
        <v>60</v>
      </c>
      <c r="G21" s="202">
        <v>1.65</v>
      </c>
      <c r="H21" s="202">
        <v>2.2000000000000002</v>
      </c>
      <c r="I21" s="202">
        <v>5.22</v>
      </c>
      <c r="J21" s="202">
        <v>6.96</v>
      </c>
      <c r="K21" s="202">
        <v>3.86</v>
      </c>
      <c r="L21" s="202">
        <v>5.15</v>
      </c>
      <c r="M21" s="202">
        <v>70</v>
      </c>
      <c r="N21" s="202">
        <v>93.33</v>
      </c>
      <c r="O21" s="202">
        <v>3.4</v>
      </c>
      <c r="P21" s="202">
        <v>4.53</v>
      </c>
    </row>
    <row r="22" spans="1:16" x14ac:dyDescent="0.55000000000000004">
      <c r="A22" s="187"/>
      <c r="B22" s="210" t="s">
        <v>182</v>
      </c>
      <c r="C22" s="201">
        <v>47</v>
      </c>
      <c r="D22" s="201">
        <v>63</v>
      </c>
      <c r="E22" s="201">
        <v>39</v>
      </c>
      <c r="F22" s="201">
        <v>53</v>
      </c>
      <c r="G22" s="202"/>
      <c r="H22" s="202"/>
      <c r="I22" s="202"/>
      <c r="J22" s="202"/>
      <c r="K22" s="202"/>
      <c r="L22" s="202"/>
      <c r="M22" s="202"/>
      <c r="N22" s="202"/>
      <c r="O22" s="202"/>
      <c r="P22" s="202"/>
    </row>
    <row r="23" spans="1:16" x14ac:dyDescent="0.55000000000000004">
      <c r="A23" s="187"/>
      <c r="B23" s="210" t="s">
        <v>183</v>
      </c>
      <c r="C23" s="209">
        <v>50</v>
      </c>
      <c r="D23" s="201">
        <v>67</v>
      </c>
      <c r="E23" s="205">
        <v>39</v>
      </c>
      <c r="F23" s="205">
        <v>53</v>
      </c>
      <c r="G23" s="202"/>
      <c r="H23" s="202"/>
      <c r="I23" s="202"/>
      <c r="J23" s="202"/>
      <c r="K23" s="202"/>
      <c r="L23" s="202"/>
      <c r="M23" s="202"/>
      <c r="N23" s="202"/>
      <c r="O23" s="202"/>
      <c r="P23" s="202"/>
    </row>
    <row r="24" spans="1:16" x14ac:dyDescent="0.55000000000000004">
      <c r="A24" s="187"/>
      <c r="B24" s="204" t="s">
        <v>184</v>
      </c>
      <c r="C24" s="209">
        <v>39</v>
      </c>
      <c r="D24" s="201">
        <v>53</v>
      </c>
      <c r="E24" s="205">
        <v>39</v>
      </c>
      <c r="F24" s="205">
        <v>53</v>
      </c>
      <c r="G24" s="202"/>
      <c r="H24" s="202"/>
      <c r="I24" s="202"/>
      <c r="J24" s="202"/>
      <c r="K24" s="202"/>
      <c r="L24" s="202"/>
      <c r="M24" s="202"/>
      <c r="N24" s="202"/>
      <c r="O24" s="202"/>
      <c r="P24" s="202"/>
    </row>
    <row r="25" spans="1:16" x14ac:dyDescent="0.55000000000000004">
      <c r="A25" s="187"/>
      <c r="B25" s="192" t="s">
        <v>308</v>
      </c>
      <c r="C25" s="158">
        <v>4.3</v>
      </c>
      <c r="D25" s="207">
        <v>5.4</v>
      </c>
      <c r="E25" s="205">
        <v>4</v>
      </c>
      <c r="F25" s="205">
        <v>5</v>
      </c>
      <c r="G25" s="202"/>
      <c r="H25" s="202"/>
      <c r="I25" s="202"/>
      <c r="J25" s="202"/>
      <c r="K25" s="202"/>
      <c r="L25" s="202"/>
      <c r="M25" s="202"/>
      <c r="N25" s="202"/>
      <c r="O25" s="202"/>
      <c r="P25" s="202"/>
    </row>
    <row r="26" spans="1:16" x14ac:dyDescent="0.55000000000000004">
      <c r="A26" s="187"/>
      <c r="B26" s="192" t="s">
        <v>175</v>
      </c>
      <c r="C26" s="158">
        <v>1</v>
      </c>
      <c r="D26" s="207">
        <v>1.2</v>
      </c>
      <c r="E26" s="205">
        <v>0.8</v>
      </c>
      <c r="F26" s="205">
        <v>0.9</v>
      </c>
      <c r="G26" s="202"/>
      <c r="H26" s="202"/>
      <c r="I26" s="202"/>
      <c r="J26" s="202"/>
      <c r="K26" s="202"/>
      <c r="L26" s="202"/>
      <c r="M26" s="202"/>
      <c r="N26" s="202"/>
      <c r="O26" s="202"/>
      <c r="P26" s="202"/>
    </row>
    <row r="27" spans="1:16" s="157" customFormat="1" x14ac:dyDescent="0.55000000000000004">
      <c r="A27" s="187"/>
      <c r="B27" s="190" t="s">
        <v>40</v>
      </c>
      <c r="C27" s="201">
        <v>4</v>
      </c>
      <c r="D27" s="201">
        <v>5</v>
      </c>
      <c r="E27" s="201">
        <v>4</v>
      </c>
      <c r="F27" s="201">
        <v>5</v>
      </c>
      <c r="G27" s="202"/>
      <c r="H27" s="202"/>
      <c r="I27" s="202"/>
      <c r="J27" s="202"/>
      <c r="K27" s="202"/>
      <c r="L27" s="202"/>
      <c r="M27" s="202"/>
      <c r="N27" s="202"/>
      <c r="O27" s="202"/>
      <c r="P27" s="202"/>
    </row>
    <row r="28" spans="1:16" x14ac:dyDescent="0.55000000000000004">
      <c r="A28" s="188" t="s">
        <v>359</v>
      </c>
      <c r="B28" s="189" t="s">
        <v>360</v>
      </c>
      <c r="C28" s="247"/>
      <c r="D28" s="247"/>
      <c r="E28" s="248">
        <v>150</v>
      </c>
      <c r="F28" s="248">
        <v>200</v>
      </c>
      <c r="G28" s="202">
        <v>6.35</v>
      </c>
      <c r="H28" s="202">
        <v>8.4700000000000006</v>
      </c>
      <c r="I28" s="202">
        <v>4.3099999999999996</v>
      </c>
      <c r="J28" s="202">
        <v>5.75</v>
      </c>
      <c r="K28" s="185">
        <v>13.49</v>
      </c>
      <c r="L28" s="185">
        <v>17.989999999999998</v>
      </c>
      <c r="M28" s="185">
        <v>116</v>
      </c>
      <c r="N28" s="185">
        <v>154.66999999999999</v>
      </c>
      <c r="O28" s="185">
        <v>4.3</v>
      </c>
      <c r="P28" s="185">
        <v>5.73</v>
      </c>
    </row>
    <row r="29" spans="1:16" s="186" customFormat="1" x14ac:dyDescent="0.55000000000000004">
      <c r="A29" s="188"/>
      <c r="B29" s="183" t="s">
        <v>102</v>
      </c>
      <c r="C29" s="229">
        <v>13</v>
      </c>
      <c r="D29" s="229">
        <v>16</v>
      </c>
      <c r="E29" s="229">
        <v>11</v>
      </c>
      <c r="F29" s="229">
        <v>14</v>
      </c>
      <c r="G29" s="202"/>
      <c r="H29" s="202"/>
      <c r="I29" s="202"/>
      <c r="J29" s="202"/>
      <c r="K29" s="202"/>
      <c r="L29" s="202"/>
      <c r="M29" s="202"/>
      <c r="N29" s="202"/>
      <c r="O29" s="202"/>
      <c r="P29" s="202"/>
    </row>
    <row r="30" spans="1:16" x14ac:dyDescent="0.55000000000000004">
      <c r="A30" s="187"/>
      <c r="B30" s="194" t="s">
        <v>48</v>
      </c>
      <c r="C30" s="229">
        <v>51</v>
      </c>
      <c r="D30" s="229">
        <v>68</v>
      </c>
      <c r="E30" s="181">
        <v>38</v>
      </c>
      <c r="F30" s="181">
        <v>51</v>
      </c>
      <c r="G30" s="185"/>
      <c r="H30" s="185"/>
      <c r="I30" s="185"/>
      <c r="J30" s="185"/>
      <c r="K30" s="185"/>
      <c r="L30" s="185"/>
      <c r="M30" s="185"/>
      <c r="N30" s="185"/>
      <c r="O30" s="185"/>
      <c r="P30" s="185"/>
    </row>
    <row r="31" spans="1:16" x14ac:dyDescent="0.55000000000000004">
      <c r="A31" s="187"/>
      <c r="B31" s="194" t="s">
        <v>49</v>
      </c>
      <c r="C31" s="229">
        <v>54</v>
      </c>
      <c r="D31" s="229">
        <v>73</v>
      </c>
      <c r="E31" s="181">
        <v>38</v>
      </c>
      <c r="F31" s="181">
        <v>51</v>
      </c>
      <c r="G31" s="185"/>
      <c r="H31" s="185"/>
      <c r="I31" s="185"/>
      <c r="J31" s="185"/>
      <c r="K31" s="185"/>
      <c r="L31" s="185"/>
      <c r="M31" s="185"/>
      <c r="N31" s="185"/>
      <c r="O31" s="185"/>
      <c r="P31" s="185"/>
    </row>
    <row r="32" spans="1:16" ht="48" customHeight="1" x14ac:dyDescent="0.55000000000000004">
      <c r="A32" s="187"/>
      <c r="B32" s="194" t="s">
        <v>50</v>
      </c>
      <c r="C32" s="229">
        <v>59</v>
      </c>
      <c r="D32" s="229">
        <v>79</v>
      </c>
      <c r="E32" s="181">
        <v>38</v>
      </c>
      <c r="F32" s="181">
        <v>51</v>
      </c>
      <c r="G32" s="185"/>
      <c r="H32" s="185"/>
      <c r="I32" s="185"/>
      <c r="J32" s="185"/>
      <c r="K32" s="185"/>
      <c r="L32" s="185"/>
      <c r="M32" s="185"/>
      <c r="N32" s="185"/>
      <c r="O32" s="185"/>
      <c r="P32" s="185"/>
    </row>
    <row r="33" spans="1:16" x14ac:dyDescent="0.55000000000000004">
      <c r="A33" s="187"/>
      <c r="B33" s="194" t="s">
        <v>51</v>
      </c>
      <c r="C33" s="229">
        <v>63</v>
      </c>
      <c r="D33" s="229">
        <v>85</v>
      </c>
      <c r="E33" s="181">
        <v>38</v>
      </c>
      <c r="F33" s="181">
        <v>51</v>
      </c>
      <c r="G33" s="185"/>
      <c r="H33" s="185"/>
      <c r="I33" s="185"/>
      <c r="J33" s="185"/>
      <c r="K33" s="185"/>
      <c r="L33" s="185"/>
      <c r="M33" s="185"/>
      <c r="N33" s="185"/>
      <c r="O33" s="185"/>
      <c r="P33" s="185"/>
    </row>
    <row r="34" spans="1:16" x14ac:dyDescent="0.55000000000000004">
      <c r="A34" s="187"/>
      <c r="B34" s="191" t="s">
        <v>52</v>
      </c>
      <c r="C34" s="229">
        <v>38</v>
      </c>
      <c r="D34" s="229">
        <v>51</v>
      </c>
      <c r="E34" s="181">
        <v>38</v>
      </c>
      <c r="F34" s="181">
        <v>51</v>
      </c>
      <c r="G34" s="185"/>
      <c r="H34" s="185"/>
      <c r="I34" s="185"/>
      <c r="J34" s="185"/>
      <c r="K34" s="185"/>
      <c r="L34" s="185"/>
      <c r="M34" s="185"/>
      <c r="N34" s="185"/>
      <c r="O34" s="185"/>
      <c r="P34" s="185"/>
    </row>
    <row r="35" spans="1:16" x14ac:dyDescent="0.55000000000000004">
      <c r="A35" s="187"/>
      <c r="B35" s="191" t="s">
        <v>44</v>
      </c>
      <c r="C35" s="229">
        <v>7</v>
      </c>
      <c r="D35" s="229">
        <v>10</v>
      </c>
      <c r="E35" s="181">
        <v>6</v>
      </c>
      <c r="F35" s="181">
        <v>8</v>
      </c>
      <c r="G35" s="185"/>
      <c r="H35" s="185"/>
      <c r="I35" s="185"/>
      <c r="J35" s="185"/>
      <c r="K35" s="185"/>
      <c r="L35" s="185"/>
      <c r="M35" s="185"/>
      <c r="N35" s="185"/>
      <c r="O35" s="185"/>
      <c r="P35" s="185"/>
    </row>
    <row r="36" spans="1:16" x14ac:dyDescent="0.55000000000000004">
      <c r="A36" s="187"/>
      <c r="B36" s="191" t="s">
        <v>45</v>
      </c>
      <c r="C36" s="229">
        <v>6</v>
      </c>
      <c r="D36" s="229">
        <v>8</v>
      </c>
      <c r="E36" s="181">
        <v>6</v>
      </c>
      <c r="F36" s="181">
        <v>8</v>
      </c>
      <c r="G36" s="185"/>
      <c r="H36" s="185"/>
      <c r="I36" s="185"/>
      <c r="J36" s="185"/>
      <c r="K36" s="185"/>
      <c r="L36" s="185"/>
      <c r="M36" s="185"/>
      <c r="N36" s="185"/>
      <c r="O36" s="185"/>
      <c r="P36" s="185"/>
    </row>
    <row r="37" spans="1:16" ht="42" customHeight="1" x14ac:dyDescent="0.55000000000000004">
      <c r="A37" s="187"/>
      <c r="B37" s="192" t="s">
        <v>41</v>
      </c>
      <c r="C37" s="229">
        <v>10</v>
      </c>
      <c r="D37" s="229">
        <v>14</v>
      </c>
      <c r="E37" s="181">
        <v>8</v>
      </c>
      <c r="F37" s="181">
        <v>11</v>
      </c>
      <c r="G37" s="185"/>
      <c r="H37" s="185"/>
      <c r="I37" s="185"/>
      <c r="J37" s="185"/>
      <c r="K37" s="185"/>
      <c r="L37" s="185"/>
      <c r="M37" s="185"/>
      <c r="N37" s="185"/>
      <c r="O37" s="185"/>
      <c r="P37" s="185"/>
    </row>
    <row r="38" spans="1:16" x14ac:dyDescent="0.55000000000000004">
      <c r="A38" s="187"/>
      <c r="B38" s="192" t="s">
        <v>42</v>
      </c>
      <c r="C38" s="229">
        <v>11</v>
      </c>
      <c r="D38" s="229">
        <v>15</v>
      </c>
      <c r="E38" s="181">
        <v>8</v>
      </c>
      <c r="F38" s="181">
        <v>11</v>
      </c>
      <c r="G38" s="185"/>
      <c r="H38" s="185"/>
      <c r="I38" s="185"/>
      <c r="J38" s="185"/>
      <c r="K38" s="185"/>
      <c r="L38" s="185"/>
      <c r="M38" s="185"/>
      <c r="N38" s="185"/>
      <c r="O38" s="185"/>
      <c r="P38" s="185"/>
    </row>
    <row r="39" spans="1:16" x14ac:dyDescent="0.55000000000000004">
      <c r="A39" s="187"/>
      <c r="B39" s="192" t="s">
        <v>43</v>
      </c>
      <c r="C39" s="229">
        <v>8</v>
      </c>
      <c r="D39" s="229">
        <v>11</v>
      </c>
      <c r="E39" s="181">
        <v>8</v>
      </c>
      <c r="F39" s="181">
        <v>11</v>
      </c>
      <c r="G39" s="185"/>
      <c r="H39" s="185"/>
      <c r="I39" s="185"/>
      <c r="J39" s="185"/>
      <c r="K39" s="185"/>
      <c r="L39" s="185"/>
      <c r="M39" s="185"/>
      <c r="N39" s="185"/>
      <c r="O39" s="185"/>
      <c r="P39" s="185"/>
    </row>
    <row r="40" spans="1:16" x14ac:dyDescent="0.55000000000000004">
      <c r="A40" s="187"/>
      <c r="B40" s="190" t="s">
        <v>361</v>
      </c>
      <c r="C40" s="229">
        <v>11</v>
      </c>
      <c r="D40" s="229">
        <v>14</v>
      </c>
      <c r="E40" s="181">
        <v>10</v>
      </c>
      <c r="F40" s="181">
        <v>13</v>
      </c>
      <c r="G40" s="185"/>
      <c r="H40" s="185"/>
      <c r="I40" s="185"/>
      <c r="J40" s="185"/>
      <c r="K40" s="185"/>
      <c r="L40" s="185"/>
      <c r="M40" s="185"/>
      <c r="N40" s="185"/>
      <c r="O40" s="185"/>
      <c r="P40" s="185"/>
    </row>
    <row r="41" spans="1:16" x14ac:dyDescent="0.55000000000000004">
      <c r="A41" s="187"/>
      <c r="B41" s="190" t="s">
        <v>29</v>
      </c>
      <c r="C41" s="229">
        <v>4.5</v>
      </c>
      <c r="D41" s="229">
        <v>5</v>
      </c>
      <c r="E41" s="229">
        <v>4.5</v>
      </c>
      <c r="F41" s="229">
        <v>5</v>
      </c>
      <c r="G41" s="185"/>
      <c r="H41" s="185"/>
      <c r="I41" s="185"/>
      <c r="J41" s="185"/>
      <c r="K41" s="185"/>
      <c r="L41" s="185"/>
      <c r="M41" s="185"/>
      <c r="N41" s="185"/>
      <c r="O41" s="185"/>
      <c r="P41" s="185"/>
    </row>
    <row r="42" spans="1:16" x14ac:dyDescent="0.55000000000000004">
      <c r="A42" s="188" t="s">
        <v>362</v>
      </c>
      <c r="B42" s="189" t="s">
        <v>363</v>
      </c>
      <c r="C42" s="247"/>
      <c r="D42" s="247"/>
      <c r="E42" s="248">
        <v>150</v>
      </c>
      <c r="F42" s="228">
        <v>180</v>
      </c>
      <c r="G42" s="185">
        <v>8.2100000000000009</v>
      </c>
      <c r="H42" s="185">
        <v>9.8800000000000008</v>
      </c>
      <c r="I42" s="185">
        <v>8.4600000000000009</v>
      </c>
      <c r="J42" s="185">
        <v>9.76</v>
      </c>
      <c r="K42" s="185">
        <v>13.08</v>
      </c>
      <c r="L42" s="185">
        <v>15.84</v>
      </c>
      <c r="M42" s="185">
        <v>167</v>
      </c>
      <c r="N42" s="185">
        <v>198</v>
      </c>
      <c r="O42" s="185">
        <v>16.989999999999998</v>
      </c>
      <c r="P42" s="185">
        <v>20.47</v>
      </c>
    </row>
    <row r="43" spans="1:16" x14ac:dyDescent="0.55000000000000004">
      <c r="A43" s="187"/>
      <c r="B43" s="191" t="s">
        <v>102</v>
      </c>
      <c r="C43" s="229">
        <v>36</v>
      </c>
      <c r="D43" s="229">
        <v>42</v>
      </c>
      <c r="E43" s="229">
        <v>31</v>
      </c>
      <c r="F43" s="229">
        <v>37</v>
      </c>
      <c r="G43" s="185"/>
      <c r="H43" s="185"/>
      <c r="I43" s="185"/>
      <c r="J43" s="185"/>
      <c r="K43" s="185"/>
      <c r="L43" s="185"/>
      <c r="M43" s="185"/>
      <c r="N43" s="185"/>
      <c r="O43" s="185"/>
      <c r="P43" s="185"/>
    </row>
    <row r="44" spans="1:16" x14ac:dyDescent="0.55000000000000004">
      <c r="A44" s="187"/>
      <c r="B44" s="190" t="s">
        <v>38</v>
      </c>
      <c r="C44" s="64">
        <v>80</v>
      </c>
      <c r="D44" s="64">
        <v>96</v>
      </c>
      <c r="E44" s="229">
        <v>64</v>
      </c>
      <c r="F44" s="229">
        <v>77</v>
      </c>
      <c r="G44" s="185"/>
      <c r="H44" s="185"/>
      <c r="I44" s="185"/>
      <c r="J44" s="185"/>
      <c r="K44" s="185"/>
      <c r="L44" s="185"/>
      <c r="M44" s="185"/>
      <c r="N44" s="185"/>
      <c r="O44" s="185"/>
      <c r="P44" s="185"/>
    </row>
    <row r="45" spans="1:16" x14ac:dyDescent="0.55000000000000004">
      <c r="A45" s="187"/>
      <c r="B45" s="191" t="s">
        <v>39</v>
      </c>
      <c r="C45" s="64">
        <v>67</v>
      </c>
      <c r="D45" s="64">
        <v>81</v>
      </c>
      <c r="E45" s="229">
        <v>64</v>
      </c>
      <c r="F45" s="229">
        <v>77</v>
      </c>
      <c r="G45" s="185"/>
      <c r="H45" s="185"/>
      <c r="I45" s="185"/>
      <c r="J45" s="185"/>
      <c r="K45" s="185"/>
      <c r="L45" s="185"/>
      <c r="M45" s="185"/>
      <c r="N45" s="185"/>
      <c r="O45" s="185"/>
      <c r="P45" s="185"/>
    </row>
    <row r="46" spans="1:16" x14ac:dyDescent="0.55000000000000004">
      <c r="A46" s="187"/>
      <c r="B46" s="194" t="s">
        <v>48</v>
      </c>
      <c r="C46" s="229">
        <v>76</v>
      </c>
      <c r="D46" s="229">
        <v>90</v>
      </c>
      <c r="E46" s="229">
        <v>57</v>
      </c>
      <c r="F46" s="229">
        <v>68</v>
      </c>
      <c r="G46" s="185"/>
      <c r="H46" s="185"/>
      <c r="I46" s="185"/>
      <c r="J46" s="185"/>
      <c r="K46" s="185"/>
      <c r="L46" s="185"/>
      <c r="M46" s="185"/>
      <c r="N46" s="185"/>
      <c r="O46" s="185"/>
      <c r="P46" s="185"/>
    </row>
    <row r="47" spans="1:16" x14ac:dyDescent="0.55000000000000004">
      <c r="A47" s="187"/>
      <c r="B47" s="194" t="s">
        <v>49</v>
      </c>
      <c r="C47" s="229">
        <v>82</v>
      </c>
      <c r="D47" s="229">
        <v>97</v>
      </c>
      <c r="E47" s="229">
        <v>57</v>
      </c>
      <c r="F47" s="229">
        <v>68</v>
      </c>
      <c r="G47" s="185"/>
      <c r="H47" s="185"/>
      <c r="I47" s="185"/>
      <c r="J47" s="185"/>
      <c r="K47" s="185"/>
      <c r="L47" s="185"/>
      <c r="M47" s="185"/>
      <c r="N47" s="185"/>
      <c r="O47" s="185"/>
      <c r="P47" s="185"/>
    </row>
    <row r="48" spans="1:16" ht="44.25" customHeight="1" x14ac:dyDescent="0.55000000000000004">
      <c r="A48" s="187"/>
      <c r="B48" s="194" t="s">
        <v>50</v>
      </c>
      <c r="C48" s="229">
        <v>88</v>
      </c>
      <c r="D48" s="229">
        <v>105</v>
      </c>
      <c r="E48" s="229">
        <v>57</v>
      </c>
      <c r="F48" s="229">
        <v>68</v>
      </c>
      <c r="G48" s="185"/>
      <c r="H48" s="185"/>
      <c r="I48" s="185"/>
      <c r="J48" s="185"/>
      <c r="K48" s="185"/>
      <c r="L48" s="185"/>
      <c r="M48" s="185"/>
      <c r="N48" s="185"/>
      <c r="O48" s="185"/>
      <c r="P48" s="185"/>
    </row>
    <row r="49" spans="1:16" x14ac:dyDescent="0.55000000000000004">
      <c r="A49" s="187"/>
      <c r="B49" s="194" t="s">
        <v>51</v>
      </c>
      <c r="C49" s="229">
        <v>95</v>
      </c>
      <c r="D49" s="229">
        <v>114</v>
      </c>
      <c r="E49" s="229">
        <v>57</v>
      </c>
      <c r="F49" s="229">
        <v>68</v>
      </c>
      <c r="G49" s="185"/>
      <c r="H49" s="185"/>
      <c r="I49" s="185"/>
      <c r="J49" s="185"/>
      <c r="K49" s="185"/>
      <c r="L49" s="185"/>
      <c r="M49" s="185"/>
      <c r="N49" s="185"/>
      <c r="O49" s="185"/>
      <c r="P49" s="185"/>
    </row>
    <row r="50" spans="1:16" x14ac:dyDescent="0.55000000000000004">
      <c r="A50" s="187"/>
      <c r="B50" s="191" t="s">
        <v>52</v>
      </c>
      <c r="C50" s="229">
        <v>57</v>
      </c>
      <c r="D50" s="229">
        <v>68</v>
      </c>
      <c r="E50" s="229">
        <v>57</v>
      </c>
      <c r="F50" s="229">
        <v>68</v>
      </c>
      <c r="G50" s="185"/>
      <c r="H50" s="185"/>
      <c r="I50" s="185"/>
      <c r="J50" s="185"/>
      <c r="K50" s="185"/>
      <c r="L50" s="185"/>
      <c r="M50" s="185"/>
      <c r="N50" s="185"/>
      <c r="O50" s="185"/>
      <c r="P50" s="185"/>
    </row>
    <row r="51" spans="1:16" x14ac:dyDescent="0.55000000000000004">
      <c r="A51" s="187"/>
      <c r="B51" s="191" t="s">
        <v>44</v>
      </c>
      <c r="C51" s="229">
        <v>17</v>
      </c>
      <c r="D51" s="229">
        <v>26</v>
      </c>
      <c r="E51" s="181">
        <v>14</v>
      </c>
      <c r="F51" s="181">
        <v>22</v>
      </c>
      <c r="G51" s="181"/>
      <c r="H51" s="181"/>
      <c r="I51" s="185"/>
      <c r="J51" s="185"/>
      <c r="K51" s="185"/>
      <c r="L51" s="185"/>
      <c r="M51" s="185"/>
      <c r="N51" s="185"/>
      <c r="O51" s="185"/>
      <c r="P51" s="185"/>
    </row>
    <row r="52" spans="1:16" x14ac:dyDescent="0.55000000000000004">
      <c r="A52" s="187"/>
      <c r="B52" s="191" t="s">
        <v>45</v>
      </c>
      <c r="C52" s="229">
        <v>14</v>
      </c>
      <c r="D52" s="229">
        <v>22</v>
      </c>
      <c r="E52" s="181">
        <v>14</v>
      </c>
      <c r="F52" s="181">
        <v>22</v>
      </c>
      <c r="G52" s="181"/>
      <c r="H52" s="181"/>
      <c r="I52" s="185"/>
      <c r="J52" s="185"/>
      <c r="K52" s="185"/>
      <c r="L52" s="185"/>
      <c r="M52" s="185"/>
      <c r="N52" s="185"/>
      <c r="O52" s="185"/>
      <c r="P52" s="185"/>
    </row>
    <row r="53" spans="1:16" x14ac:dyDescent="0.55000000000000004">
      <c r="A53" s="187"/>
      <c r="B53" s="190" t="s">
        <v>40</v>
      </c>
      <c r="C53" s="229">
        <v>4.5</v>
      </c>
      <c r="D53" s="229">
        <v>5</v>
      </c>
      <c r="E53" s="229">
        <v>4.5</v>
      </c>
      <c r="F53" s="229">
        <v>5</v>
      </c>
      <c r="G53" s="185"/>
      <c r="H53" s="185"/>
      <c r="I53" s="185"/>
      <c r="J53" s="185"/>
      <c r="K53" s="185"/>
      <c r="L53" s="185"/>
      <c r="M53" s="185"/>
      <c r="N53" s="185"/>
      <c r="O53" s="185"/>
      <c r="P53" s="185"/>
    </row>
    <row r="54" spans="1:16" ht="40.5" customHeight="1" x14ac:dyDescent="0.55000000000000004">
      <c r="A54" s="187"/>
      <c r="B54" s="192" t="s">
        <v>41</v>
      </c>
      <c r="C54" s="229">
        <v>35</v>
      </c>
      <c r="D54" s="229">
        <v>43</v>
      </c>
      <c r="E54" s="229">
        <v>28</v>
      </c>
      <c r="F54" s="229">
        <v>34</v>
      </c>
      <c r="G54" s="185"/>
      <c r="H54" s="185"/>
      <c r="I54" s="185"/>
      <c r="J54" s="185"/>
      <c r="K54" s="185"/>
      <c r="L54" s="185"/>
      <c r="M54" s="185"/>
      <c r="N54" s="185"/>
      <c r="O54" s="185"/>
      <c r="P54" s="185"/>
    </row>
    <row r="55" spans="1:16" x14ac:dyDescent="0.55000000000000004">
      <c r="A55" s="187"/>
      <c r="B55" s="192" t="s">
        <v>42</v>
      </c>
      <c r="C55" s="229">
        <v>37</v>
      </c>
      <c r="D55" s="229">
        <v>45</v>
      </c>
      <c r="E55" s="229">
        <v>28</v>
      </c>
      <c r="F55" s="229">
        <v>34</v>
      </c>
      <c r="G55" s="185"/>
      <c r="H55" s="185"/>
      <c r="I55" s="185"/>
      <c r="J55" s="185"/>
      <c r="K55" s="185"/>
      <c r="L55" s="185"/>
      <c r="M55" s="185"/>
      <c r="N55" s="185"/>
      <c r="O55" s="185"/>
      <c r="P55" s="185"/>
    </row>
    <row r="56" spans="1:16" x14ac:dyDescent="0.55000000000000004">
      <c r="A56" s="187"/>
      <c r="B56" s="192" t="s">
        <v>43</v>
      </c>
      <c r="C56" s="229">
        <v>28</v>
      </c>
      <c r="D56" s="229">
        <v>34</v>
      </c>
      <c r="E56" s="229">
        <v>28</v>
      </c>
      <c r="F56" s="229">
        <v>34</v>
      </c>
      <c r="G56" s="185"/>
      <c r="H56" s="185"/>
      <c r="I56" s="185"/>
      <c r="J56" s="185"/>
      <c r="K56" s="185"/>
      <c r="L56" s="185"/>
      <c r="M56" s="185"/>
      <c r="N56" s="185"/>
      <c r="O56" s="185"/>
      <c r="P56" s="185"/>
    </row>
    <row r="57" spans="1:16" x14ac:dyDescent="0.55000000000000004">
      <c r="A57" s="187"/>
      <c r="B57" s="169" t="s">
        <v>103</v>
      </c>
      <c r="C57" s="229">
        <v>3</v>
      </c>
      <c r="D57" s="229">
        <v>4</v>
      </c>
      <c r="E57" s="181">
        <v>3</v>
      </c>
      <c r="F57" s="181">
        <v>4</v>
      </c>
      <c r="G57" s="185"/>
      <c r="H57" s="185"/>
      <c r="I57" s="185"/>
      <c r="J57" s="185"/>
      <c r="K57" s="185"/>
      <c r="L57" s="185"/>
      <c r="M57" s="185"/>
      <c r="N57" s="185"/>
      <c r="O57" s="185"/>
      <c r="P57" s="185"/>
    </row>
    <row r="58" spans="1:16" x14ac:dyDescent="0.55000000000000004">
      <c r="A58" s="187" t="s">
        <v>364</v>
      </c>
      <c r="B58" s="223" t="s">
        <v>213</v>
      </c>
      <c r="C58" s="247"/>
      <c r="D58" s="247"/>
      <c r="E58" s="248">
        <v>150</v>
      </c>
      <c r="F58" s="248">
        <v>200</v>
      </c>
      <c r="G58" s="250">
        <v>0.11</v>
      </c>
      <c r="H58" s="250">
        <v>0.15</v>
      </c>
      <c r="I58" s="250">
        <v>7.0000000000000007E-2</v>
      </c>
      <c r="J58" s="250">
        <v>0.1</v>
      </c>
      <c r="K58" s="250">
        <v>16.59</v>
      </c>
      <c r="L58" s="250">
        <v>22.57</v>
      </c>
      <c r="M58" s="250">
        <v>69</v>
      </c>
      <c r="N58" s="250">
        <v>94</v>
      </c>
      <c r="O58" s="250">
        <v>2.25</v>
      </c>
      <c r="P58" s="250">
        <v>3</v>
      </c>
    </row>
    <row r="59" spans="1:16" x14ac:dyDescent="0.55000000000000004">
      <c r="A59" s="188"/>
      <c r="B59" s="191" t="s">
        <v>214</v>
      </c>
      <c r="C59" s="196">
        <v>16</v>
      </c>
      <c r="D59" s="196">
        <v>21</v>
      </c>
      <c r="E59" s="196">
        <v>15</v>
      </c>
      <c r="F59" s="196">
        <v>20</v>
      </c>
      <c r="G59" s="250"/>
      <c r="H59" s="250"/>
      <c r="I59" s="250"/>
      <c r="J59" s="250"/>
      <c r="K59" s="250"/>
      <c r="L59" s="250"/>
      <c r="M59" s="250"/>
      <c r="N59" s="250"/>
      <c r="O59" s="250"/>
      <c r="P59" s="250"/>
    </row>
    <row r="60" spans="1:16" x14ac:dyDescent="0.55000000000000004">
      <c r="A60" s="187"/>
      <c r="B60" s="191" t="s">
        <v>22</v>
      </c>
      <c r="C60" s="229">
        <v>11</v>
      </c>
      <c r="D60" s="229">
        <v>13</v>
      </c>
      <c r="E60" s="229">
        <v>11</v>
      </c>
      <c r="F60" s="229">
        <v>13</v>
      </c>
      <c r="G60" s="250"/>
      <c r="H60" s="250"/>
      <c r="I60" s="250"/>
      <c r="J60" s="250"/>
      <c r="K60" s="250"/>
      <c r="L60" s="250"/>
      <c r="M60" s="250"/>
      <c r="N60" s="250"/>
      <c r="O60" s="250"/>
      <c r="P60" s="250"/>
    </row>
    <row r="61" spans="1:16" x14ac:dyDescent="0.55000000000000004">
      <c r="A61" s="187"/>
      <c r="B61" s="191" t="s">
        <v>158</v>
      </c>
      <c r="C61" s="201">
        <v>5.5</v>
      </c>
      <c r="D61" s="201">
        <v>10</v>
      </c>
      <c r="E61" s="201">
        <v>5.5</v>
      </c>
      <c r="F61" s="201">
        <v>10</v>
      </c>
      <c r="G61" s="250"/>
      <c r="H61" s="250"/>
      <c r="I61" s="250"/>
      <c r="J61" s="250"/>
      <c r="K61" s="250"/>
      <c r="L61" s="250"/>
      <c r="M61" s="250"/>
      <c r="N61" s="250"/>
      <c r="O61" s="250"/>
      <c r="P61" s="250"/>
    </row>
    <row r="62" spans="1:16" x14ac:dyDescent="0.55000000000000004">
      <c r="A62" s="188" t="s">
        <v>365</v>
      </c>
      <c r="B62" s="189" t="s">
        <v>64</v>
      </c>
      <c r="C62" s="19">
        <v>40</v>
      </c>
      <c r="D62" s="19">
        <v>50</v>
      </c>
      <c r="E62" s="248">
        <v>40</v>
      </c>
      <c r="F62" s="248">
        <v>50</v>
      </c>
      <c r="G62" s="249">
        <v>1.64</v>
      </c>
      <c r="H62" s="249">
        <v>2.2999999999999998</v>
      </c>
      <c r="I62" s="249">
        <v>0.48</v>
      </c>
      <c r="J62" s="249">
        <v>0.6</v>
      </c>
      <c r="K62" s="249">
        <v>13.36</v>
      </c>
      <c r="L62" s="249">
        <v>16.7</v>
      </c>
      <c r="M62" s="249">
        <f>G62*4+I62*9+K62*4</f>
        <v>64.319999999999993</v>
      </c>
      <c r="N62" s="249">
        <f>H62*4+J62*9+L62*4</f>
        <v>81.399999999999991</v>
      </c>
      <c r="O62" s="249">
        <v>0</v>
      </c>
      <c r="P62" s="249">
        <v>0</v>
      </c>
    </row>
    <row r="63" spans="1:16" x14ac:dyDescent="0.55000000000000004">
      <c r="A63" s="187"/>
      <c r="B63" s="193" t="s">
        <v>32</v>
      </c>
      <c r="C63" s="229"/>
      <c r="D63" s="229"/>
      <c r="E63" s="224">
        <f t="shared" ref="E63:P63" si="2">E21+E28+E42+E58+E62</f>
        <v>535</v>
      </c>
      <c r="F63" s="224">
        <f t="shared" si="2"/>
        <v>690</v>
      </c>
      <c r="G63" s="224">
        <f t="shared" si="2"/>
        <v>17.96</v>
      </c>
      <c r="H63" s="224">
        <f t="shared" si="2"/>
        <v>23.000000000000004</v>
      </c>
      <c r="I63" s="224">
        <f t="shared" si="2"/>
        <v>18.540000000000003</v>
      </c>
      <c r="J63" s="224">
        <f t="shared" si="2"/>
        <v>23.17</v>
      </c>
      <c r="K63" s="224">
        <f t="shared" si="2"/>
        <v>60.379999999999995</v>
      </c>
      <c r="L63" s="224">
        <f t="shared" si="2"/>
        <v>78.25</v>
      </c>
      <c r="M63" s="224">
        <f t="shared" si="2"/>
        <v>486.32</v>
      </c>
      <c r="N63" s="224">
        <f t="shared" si="2"/>
        <v>621.4</v>
      </c>
      <c r="O63" s="224">
        <f t="shared" si="2"/>
        <v>26.939999999999998</v>
      </c>
      <c r="P63" s="224">
        <f t="shared" si="2"/>
        <v>33.730000000000004</v>
      </c>
    </row>
    <row r="64" spans="1:16" x14ac:dyDescent="0.55000000000000004">
      <c r="A64" s="187"/>
      <c r="B64" s="58" t="s">
        <v>65</v>
      </c>
      <c r="C64" s="161"/>
      <c r="D64" s="161"/>
      <c r="E64" s="181"/>
      <c r="F64" s="181"/>
      <c r="G64" s="185"/>
      <c r="H64" s="185"/>
      <c r="I64" s="185"/>
      <c r="J64" s="185"/>
      <c r="K64" s="185"/>
      <c r="L64" s="185"/>
      <c r="M64" s="185"/>
      <c r="N64" s="185"/>
      <c r="O64" s="185"/>
      <c r="P64" s="185"/>
    </row>
    <row r="65" spans="1:16" x14ac:dyDescent="0.55000000000000004">
      <c r="A65" s="187" t="s">
        <v>366</v>
      </c>
      <c r="B65" s="223" t="s">
        <v>367</v>
      </c>
      <c r="C65" s="247"/>
      <c r="D65" s="247"/>
      <c r="E65" s="248">
        <v>200</v>
      </c>
      <c r="F65" s="248">
        <v>250</v>
      </c>
      <c r="G65" s="185">
        <v>6.94</v>
      </c>
      <c r="H65" s="185">
        <v>8.68</v>
      </c>
      <c r="I65" s="185">
        <v>5.09</v>
      </c>
      <c r="J65" s="185">
        <v>6.36</v>
      </c>
      <c r="K65" s="185">
        <v>29.49</v>
      </c>
      <c r="L65" s="185">
        <v>36.86</v>
      </c>
      <c r="M65" s="185">
        <v>192</v>
      </c>
      <c r="N65" s="185">
        <v>240</v>
      </c>
      <c r="O65" s="185">
        <v>3.92</v>
      </c>
      <c r="P65" s="185">
        <v>4.9000000000000004</v>
      </c>
    </row>
    <row r="66" spans="1:16" s="186" customFormat="1" x14ac:dyDescent="0.55000000000000004">
      <c r="A66" s="187"/>
      <c r="B66" s="223" t="s">
        <v>368</v>
      </c>
      <c r="C66" s="247"/>
      <c r="D66" s="247"/>
      <c r="E66" s="248">
        <v>20</v>
      </c>
      <c r="F66" s="248">
        <v>30</v>
      </c>
      <c r="G66" s="185">
        <v>0.15</v>
      </c>
      <c r="H66" s="185">
        <v>0.23</v>
      </c>
      <c r="I66" s="185">
        <v>1.01</v>
      </c>
      <c r="J66" s="185">
        <v>1.52</v>
      </c>
      <c r="K66" s="185">
        <v>5.96</v>
      </c>
      <c r="L66" s="185">
        <v>8.94</v>
      </c>
      <c r="M66" s="185">
        <v>28</v>
      </c>
      <c r="N66" s="185">
        <v>42</v>
      </c>
      <c r="O66" s="185">
        <v>0.09</v>
      </c>
      <c r="P66" s="185">
        <v>0.14000000000000001</v>
      </c>
    </row>
    <row r="67" spans="1:16" s="186" customFormat="1" ht="37.5" customHeight="1" x14ac:dyDescent="0.55000000000000004">
      <c r="A67" s="187"/>
      <c r="B67" s="192" t="s">
        <v>41</v>
      </c>
      <c r="C67" s="229">
        <v>235</v>
      </c>
      <c r="D67" s="229">
        <v>294</v>
      </c>
      <c r="E67" s="229">
        <v>188</v>
      </c>
      <c r="F67" s="229">
        <v>235</v>
      </c>
      <c r="G67" s="185"/>
      <c r="H67" s="185"/>
      <c r="I67" s="185"/>
      <c r="J67" s="185"/>
      <c r="K67" s="185"/>
      <c r="L67" s="185"/>
      <c r="M67" s="185"/>
      <c r="N67" s="185"/>
      <c r="O67" s="185"/>
      <c r="P67" s="185"/>
    </row>
    <row r="68" spans="1:16" s="186" customFormat="1" x14ac:dyDescent="0.55000000000000004">
      <c r="A68" s="187"/>
      <c r="B68" s="192" t="s">
        <v>42</v>
      </c>
      <c r="C68" s="229">
        <v>250</v>
      </c>
      <c r="D68" s="229">
        <v>313</v>
      </c>
      <c r="E68" s="229">
        <v>188</v>
      </c>
      <c r="F68" s="229">
        <v>235</v>
      </c>
      <c r="G68" s="185"/>
      <c r="H68" s="185"/>
      <c r="I68" s="185"/>
      <c r="J68" s="185"/>
      <c r="K68" s="185"/>
      <c r="L68" s="185"/>
      <c r="M68" s="185"/>
      <c r="N68" s="185"/>
      <c r="O68" s="185"/>
      <c r="P68" s="185"/>
    </row>
    <row r="69" spans="1:16" s="186" customFormat="1" x14ac:dyDescent="0.55000000000000004">
      <c r="A69" s="187"/>
      <c r="B69" s="192" t="s">
        <v>43</v>
      </c>
      <c r="C69" s="229">
        <v>188</v>
      </c>
      <c r="D69" s="229">
        <v>235</v>
      </c>
      <c r="E69" s="229">
        <v>188</v>
      </c>
      <c r="F69" s="229">
        <v>235</v>
      </c>
      <c r="G69" s="185"/>
      <c r="H69" s="185"/>
      <c r="I69" s="185"/>
      <c r="J69" s="185"/>
      <c r="K69" s="185"/>
      <c r="L69" s="185"/>
      <c r="M69" s="185"/>
      <c r="N69" s="185"/>
      <c r="O69" s="185"/>
      <c r="P69" s="185"/>
    </row>
    <row r="70" spans="1:16" s="186" customFormat="1" x14ac:dyDescent="0.55000000000000004">
      <c r="A70" s="187"/>
      <c r="B70" s="192" t="s">
        <v>18</v>
      </c>
      <c r="C70" s="229">
        <v>46</v>
      </c>
      <c r="D70" s="229">
        <v>61</v>
      </c>
      <c r="E70" s="229">
        <v>46</v>
      </c>
      <c r="F70" s="229">
        <v>61</v>
      </c>
      <c r="G70" s="185"/>
      <c r="H70" s="185"/>
      <c r="I70" s="185"/>
      <c r="J70" s="185"/>
      <c r="K70" s="185"/>
      <c r="L70" s="185"/>
      <c r="M70" s="185"/>
      <c r="N70" s="185"/>
      <c r="O70" s="185"/>
      <c r="P70" s="185"/>
    </row>
    <row r="71" spans="1:16" s="186" customFormat="1" x14ac:dyDescent="0.55000000000000004">
      <c r="A71" s="187"/>
      <c r="B71" s="192" t="s">
        <v>164</v>
      </c>
      <c r="C71" s="229">
        <v>13</v>
      </c>
      <c r="D71" s="229">
        <v>17</v>
      </c>
      <c r="E71" s="229">
        <v>13</v>
      </c>
      <c r="F71" s="229">
        <v>17</v>
      </c>
      <c r="G71" s="185"/>
      <c r="H71" s="185"/>
      <c r="I71" s="185"/>
      <c r="J71" s="185"/>
      <c r="K71" s="185"/>
      <c r="L71" s="185"/>
      <c r="M71" s="185"/>
      <c r="N71" s="185"/>
      <c r="O71" s="185"/>
      <c r="P71" s="185"/>
    </row>
    <row r="72" spans="1:16" s="186" customFormat="1" x14ac:dyDescent="0.55000000000000004">
      <c r="A72" s="187"/>
      <c r="B72" s="192" t="s">
        <v>107</v>
      </c>
      <c r="C72" s="229">
        <v>11</v>
      </c>
      <c r="D72" s="229">
        <v>13</v>
      </c>
      <c r="E72" s="229">
        <v>11</v>
      </c>
      <c r="F72" s="229">
        <v>13</v>
      </c>
      <c r="G72" s="185"/>
      <c r="H72" s="185"/>
      <c r="I72" s="185"/>
      <c r="J72" s="185"/>
      <c r="K72" s="185"/>
      <c r="L72" s="185"/>
      <c r="M72" s="185"/>
      <c r="N72" s="185"/>
      <c r="O72" s="185"/>
      <c r="P72" s="185"/>
    </row>
    <row r="73" spans="1:16" s="186" customFormat="1" x14ac:dyDescent="0.55000000000000004">
      <c r="A73" s="187"/>
      <c r="B73" s="192" t="s">
        <v>19</v>
      </c>
      <c r="C73" s="229">
        <v>9.8000000000000007</v>
      </c>
      <c r="D73" s="229">
        <v>13.2</v>
      </c>
      <c r="E73" s="229">
        <v>9.8000000000000007</v>
      </c>
      <c r="F73" s="229">
        <v>13.2</v>
      </c>
      <c r="G73" s="185"/>
      <c r="H73" s="185"/>
      <c r="I73" s="185"/>
      <c r="J73" s="185"/>
      <c r="K73" s="185"/>
      <c r="L73" s="185"/>
      <c r="M73" s="185"/>
      <c r="N73" s="185"/>
      <c r="O73" s="185"/>
      <c r="P73" s="185"/>
    </row>
    <row r="74" spans="1:16" s="186" customFormat="1" x14ac:dyDescent="0.55000000000000004">
      <c r="A74" s="187"/>
      <c r="B74" s="192" t="s">
        <v>22</v>
      </c>
      <c r="C74" s="229">
        <v>3</v>
      </c>
      <c r="D74" s="229">
        <v>5</v>
      </c>
      <c r="E74" s="229">
        <v>3</v>
      </c>
      <c r="F74" s="229">
        <v>5</v>
      </c>
      <c r="G74" s="185"/>
      <c r="H74" s="185"/>
      <c r="I74" s="185"/>
      <c r="J74" s="185"/>
      <c r="K74" s="185"/>
      <c r="L74" s="185"/>
      <c r="M74" s="185"/>
      <c r="N74" s="185"/>
      <c r="O74" s="185"/>
      <c r="P74" s="185"/>
    </row>
    <row r="75" spans="1:16" x14ac:dyDescent="0.55000000000000004">
      <c r="A75" s="187"/>
      <c r="B75" s="152" t="s">
        <v>29</v>
      </c>
      <c r="C75" s="181">
        <v>4.8</v>
      </c>
      <c r="D75" s="181">
        <v>6.2</v>
      </c>
      <c r="E75" s="196">
        <v>4.8</v>
      </c>
      <c r="F75" s="196">
        <v>6.2</v>
      </c>
      <c r="G75" s="185"/>
      <c r="H75" s="185"/>
      <c r="I75" s="185"/>
      <c r="J75" s="185"/>
      <c r="K75" s="185"/>
      <c r="L75" s="185"/>
      <c r="M75" s="185"/>
      <c r="N75" s="185"/>
      <c r="O75" s="185"/>
      <c r="P75" s="185"/>
    </row>
    <row r="76" spans="1:16" x14ac:dyDescent="0.55000000000000004">
      <c r="A76" s="188" t="s">
        <v>369</v>
      </c>
      <c r="B76" s="24" t="s">
        <v>77</v>
      </c>
      <c r="C76" s="19">
        <v>93</v>
      </c>
      <c r="D76" s="19">
        <v>93</v>
      </c>
      <c r="E76" s="248">
        <v>93</v>
      </c>
      <c r="F76" s="248">
        <v>93</v>
      </c>
      <c r="G76" s="250">
        <v>0.37</v>
      </c>
      <c r="H76" s="250">
        <v>0.37</v>
      </c>
      <c r="I76" s="250">
        <v>0.37</v>
      </c>
      <c r="J76" s="250">
        <v>0.37</v>
      </c>
      <c r="K76" s="250">
        <v>9.73</v>
      </c>
      <c r="L76" s="250">
        <v>9.73</v>
      </c>
      <c r="M76" s="250">
        <v>41.85</v>
      </c>
      <c r="N76" s="250">
        <v>41.85</v>
      </c>
      <c r="O76" s="250">
        <v>9.3000000000000007</v>
      </c>
      <c r="P76" s="250">
        <v>9.3000000000000007</v>
      </c>
    </row>
    <row r="77" spans="1:16" x14ac:dyDescent="0.55000000000000004">
      <c r="A77" s="188" t="s">
        <v>370</v>
      </c>
      <c r="B77" s="223" t="s">
        <v>120</v>
      </c>
      <c r="C77" s="247"/>
      <c r="D77" s="247"/>
      <c r="E77" s="248">
        <v>180</v>
      </c>
      <c r="F77" s="248">
        <v>200</v>
      </c>
      <c r="G77" s="202">
        <v>0.04</v>
      </c>
      <c r="H77" s="202">
        <v>0.04</v>
      </c>
      <c r="I77" s="202">
        <v>0</v>
      </c>
      <c r="J77" s="202">
        <v>0</v>
      </c>
      <c r="K77" s="202">
        <v>10.1</v>
      </c>
      <c r="L77" s="202">
        <v>13.12</v>
      </c>
      <c r="M77" s="202">
        <v>41</v>
      </c>
      <c r="N77" s="202">
        <v>54</v>
      </c>
      <c r="O77" s="202">
        <v>1.6</v>
      </c>
      <c r="P77" s="202">
        <v>2</v>
      </c>
    </row>
    <row r="78" spans="1:16" x14ac:dyDescent="0.55000000000000004">
      <c r="A78" s="188"/>
      <c r="B78" s="191" t="s">
        <v>75</v>
      </c>
      <c r="C78" s="229">
        <v>0.45</v>
      </c>
      <c r="D78" s="229">
        <v>0.54</v>
      </c>
      <c r="E78" s="229">
        <v>0.45</v>
      </c>
      <c r="F78" s="229">
        <v>0.54</v>
      </c>
      <c r="G78" s="250"/>
      <c r="H78" s="250"/>
      <c r="I78" s="250"/>
      <c r="J78" s="250"/>
      <c r="K78" s="250"/>
      <c r="L78" s="250"/>
      <c r="M78" s="250"/>
      <c r="N78" s="250"/>
      <c r="O78" s="250"/>
      <c r="P78" s="250"/>
    </row>
    <row r="79" spans="1:16" x14ac:dyDescent="0.55000000000000004">
      <c r="A79" s="187"/>
      <c r="B79" s="191" t="s">
        <v>22</v>
      </c>
      <c r="C79" s="229">
        <v>10</v>
      </c>
      <c r="D79" s="229">
        <v>13</v>
      </c>
      <c r="E79" s="229">
        <v>10</v>
      </c>
      <c r="F79" s="229">
        <v>13</v>
      </c>
      <c r="G79" s="250"/>
      <c r="H79" s="250"/>
      <c r="I79" s="250"/>
      <c r="J79" s="250"/>
      <c r="K79" s="250"/>
      <c r="L79" s="250"/>
      <c r="M79" s="250"/>
      <c r="N79" s="250"/>
      <c r="O79" s="250"/>
      <c r="P79" s="250"/>
    </row>
    <row r="80" spans="1:16" x14ac:dyDescent="0.55000000000000004">
      <c r="A80" s="187"/>
      <c r="B80" s="191" t="s">
        <v>121</v>
      </c>
      <c r="C80" s="229">
        <v>5</v>
      </c>
      <c r="D80" s="229">
        <v>6</v>
      </c>
      <c r="E80" s="229">
        <v>4</v>
      </c>
      <c r="F80" s="229">
        <v>5</v>
      </c>
      <c r="G80" s="250"/>
      <c r="H80" s="250"/>
      <c r="I80" s="250"/>
      <c r="J80" s="250"/>
      <c r="K80" s="250"/>
      <c r="L80" s="250"/>
      <c r="M80" s="250"/>
      <c r="N80" s="250"/>
      <c r="O80" s="250"/>
      <c r="P80" s="250"/>
    </row>
    <row r="81" spans="1:16" x14ac:dyDescent="0.55000000000000004">
      <c r="A81" s="187" t="s">
        <v>371</v>
      </c>
      <c r="B81" s="215" t="s">
        <v>244</v>
      </c>
      <c r="C81" s="198"/>
      <c r="D81" s="198"/>
      <c r="E81" s="199">
        <v>60</v>
      </c>
      <c r="F81" s="199">
        <v>60</v>
      </c>
      <c r="G81" s="205">
        <v>5.18</v>
      </c>
      <c r="H81" s="202">
        <v>5.18</v>
      </c>
      <c r="I81" s="202">
        <v>5.92</v>
      </c>
      <c r="J81" s="202">
        <v>5.92</v>
      </c>
      <c r="K81" s="202">
        <v>26.19</v>
      </c>
      <c r="L81" s="202">
        <v>26.19</v>
      </c>
      <c r="M81" s="202">
        <v>191</v>
      </c>
      <c r="N81" s="202">
        <v>191</v>
      </c>
      <c r="O81" s="202">
        <v>0.1</v>
      </c>
      <c r="P81" s="202">
        <v>0.1</v>
      </c>
    </row>
    <row r="82" spans="1:16" s="186" customFormat="1" x14ac:dyDescent="0.55000000000000004">
      <c r="A82" s="187"/>
      <c r="B82" s="194" t="s">
        <v>40</v>
      </c>
      <c r="C82" s="201">
        <v>0.2</v>
      </c>
      <c r="D82" s="201">
        <v>0.2</v>
      </c>
      <c r="E82" s="201">
        <v>0.2</v>
      </c>
      <c r="F82" s="201">
        <v>0.2</v>
      </c>
      <c r="G82" s="249"/>
      <c r="H82" s="249"/>
      <c r="I82" s="249"/>
      <c r="J82" s="249"/>
      <c r="K82" s="249"/>
      <c r="L82" s="249"/>
      <c r="M82" s="249"/>
      <c r="N82" s="249"/>
      <c r="O82" s="249"/>
      <c r="P82" s="249"/>
    </row>
    <row r="83" spans="1:16" s="186" customFormat="1" x14ac:dyDescent="0.55000000000000004">
      <c r="A83" s="187"/>
      <c r="B83" s="194" t="s">
        <v>29</v>
      </c>
      <c r="C83" s="201">
        <v>2</v>
      </c>
      <c r="D83" s="201">
        <v>2</v>
      </c>
      <c r="E83" s="201">
        <v>2</v>
      </c>
      <c r="F83" s="201">
        <v>2</v>
      </c>
      <c r="G83" s="249"/>
      <c r="H83" s="249"/>
      <c r="I83" s="249"/>
      <c r="J83" s="249"/>
      <c r="K83" s="249"/>
      <c r="L83" s="249"/>
      <c r="M83" s="249"/>
      <c r="N83" s="249"/>
      <c r="O83" s="249"/>
      <c r="P83" s="249"/>
    </row>
    <row r="84" spans="1:16" s="186" customFormat="1" x14ac:dyDescent="0.55000000000000004">
      <c r="A84" s="187"/>
      <c r="B84" s="194" t="s">
        <v>19</v>
      </c>
      <c r="C84" s="201">
        <v>37</v>
      </c>
      <c r="D84" s="201">
        <v>37</v>
      </c>
      <c r="E84" s="201">
        <v>37</v>
      </c>
      <c r="F84" s="201">
        <v>37</v>
      </c>
      <c r="G84" s="249"/>
      <c r="H84" s="249"/>
      <c r="I84" s="249"/>
      <c r="J84" s="249"/>
      <c r="K84" s="249"/>
      <c r="L84" s="249"/>
      <c r="M84" s="249"/>
      <c r="N84" s="249"/>
      <c r="O84" s="249"/>
      <c r="P84" s="249"/>
    </row>
    <row r="85" spans="1:16" s="186" customFormat="1" x14ac:dyDescent="0.55000000000000004">
      <c r="A85" s="187"/>
      <c r="B85" s="194" t="s">
        <v>20</v>
      </c>
      <c r="C85" s="201">
        <v>8</v>
      </c>
      <c r="D85" s="201">
        <v>8</v>
      </c>
      <c r="E85" s="201">
        <v>8</v>
      </c>
      <c r="F85" s="201">
        <v>8</v>
      </c>
      <c r="G85" s="249"/>
      <c r="H85" s="249"/>
      <c r="I85" s="249"/>
      <c r="J85" s="249"/>
      <c r="K85" s="249"/>
      <c r="L85" s="249"/>
      <c r="M85" s="249"/>
      <c r="N85" s="249"/>
      <c r="O85" s="249"/>
      <c r="P85" s="249"/>
    </row>
    <row r="86" spans="1:16" s="186" customFormat="1" x14ac:dyDescent="0.55000000000000004">
      <c r="A86" s="187"/>
      <c r="B86" s="204" t="s">
        <v>71</v>
      </c>
      <c r="C86" s="182">
        <v>0.9</v>
      </c>
      <c r="D86" s="182">
        <v>1</v>
      </c>
      <c r="E86" s="209">
        <v>0.9</v>
      </c>
      <c r="F86" s="209">
        <v>1</v>
      </c>
      <c r="G86" s="249"/>
      <c r="H86" s="249"/>
      <c r="I86" s="249"/>
      <c r="J86" s="249"/>
      <c r="K86" s="249"/>
      <c r="L86" s="249"/>
      <c r="M86" s="249"/>
      <c r="N86" s="249"/>
      <c r="O86" s="249"/>
      <c r="P86" s="249"/>
    </row>
    <row r="87" spans="1:16" s="186" customFormat="1" x14ac:dyDescent="0.55000000000000004">
      <c r="A87" s="187"/>
      <c r="B87" s="194" t="s">
        <v>55</v>
      </c>
      <c r="C87" s="201">
        <v>12</v>
      </c>
      <c r="D87" s="201">
        <v>12</v>
      </c>
      <c r="E87" s="201">
        <v>12</v>
      </c>
      <c r="F87" s="201">
        <v>12</v>
      </c>
      <c r="G87" s="249"/>
      <c r="H87" s="249"/>
      <c r="I87" s="249"/>
      <c r="J87" s="249"/>
      <c r="K87" s="249"/>
      <c r="L87" s="249"/>
      <c r="M87" s="249"/>
      <c r="N87" s="249"/>
      <c r="O87" s="249"/>
      <c r="P87" s="249"/>
    </row>
    <row r="88" spans="1:16" s="186" customFormat="1" x14ac:dyDescent="0.55000000000000004">
      <c r="A88" s="187"/>
      <c r="B88" s="194" t="s">
        <v>22</v>
      </c>
      <c r="C88" s="201">
        <v>3</v>
      </c>
      <c r="D88" s="201">
        <v>3</v>
      </c>
      <c r="E88" s="201">
        <v>3</v>
      </c>
      <c r="F88" s="201">
        <v>3</v>
      </c>
      <c r="G88" s="249"/>
      <c r="H88" s="249"/>
      <c r="I88" s="249"/>
      <c r="J88" s="249"/>
      <c r="K88" s="249"/>
      <c r="L88" s="249"/>
      <c r="M88" s="249"/>
      <c r="N88" s="249"/>
      <c r="O88" s="249"/>
      <c r="P88" s="249"/>
    </row>
    <row r="89" spans="1:16" x14ac:dyDescent="0.55000000000000004">
      <c r="A89" s="188" t="s">
        <v>365</v>
      </c>
      <c r="B89" s="95" t="s">
        <v>78</v>
      </c>
      <c r="C89" s="247">
        <v>35</v>
      </c>
      <c r="D89" s="247">
        <v>40</v>
      </c>
      <c r="E89" s="248">
        <v>35</v>
      </c>
      <c r="F89" s="248">
        <v>40</v>
      </c>
      <c r="G89" s="250">
        <v>1.66</v>
      </c>
      <c r="H89" s="250">
        <v>2</v>
      </c>
      <c r="I89" s="250">
        <v>0.28000000000000003</v>
      </c>
      <c r="J89" s="250">
        <v>0.32</v>
      </c>
      <c r="K89" s="250">
        <v>17.22</v>
      </c>
      <c r="L89" s="250">
        <v>19.68</v>
      </c>
      <c r="M89" s="250">
        <f>G89*4+I89*9+K89*4</f>
        <v>78.039999999999992</v>
      </c>
      <c r="N89" s="250">
        <f>H89*4+J89*9+L89*4</f>
        <v>89.6</v>
      </c>
      <c r="O89" s="250">
        <v>0</v>
      </c>
      <c r="P89" s="250">
        <v>0</v>
      </c>
    </row>
    <row r="90" spans="1:16" x14ac:dyDescent="0.55000000000000004">
      <c r="A90" s="187"/>
      <c r="B90" s="189" t="s">
        <v>32</v>
      </c>
      <c r="C90" s="181"/>
      <c r="D90" s="181"/>
      <c r="E90" s="224">
        <f>E65+E66+E76+E77+E81+E89</f>
        <v>588</v>
      </c>
      <c r="F90" s="224">
        <f t="shared" ref="F90:P90" si="3">F65+F66+F76+F77+F81+F89</f>
        <v>673</v>
      </c>
      <c r="G90" s="224">
        <f t="shared" si="3"/>
        <v>14.34</v>
      </c>
      <c r="H90" s="224">
        <f t="shared" si="3"/>
        <v>16.5</v>
      </c>
      <c r="I90" s="224">
        <f t="shared" si="3"/>
        <v>12.67</v>
      </c>
      <c r="J90" s="224">
        <f t="shared" si="3"/>
        <v>14.49</v>
      </c>
      <c r="K90" s="224">
        <f t="shared" si="3"/>
        <v>98.69</v>
      </c>
      <c r="L90" s="224">
        <f t="shared" si="3"/>
        <v>114.52000000000001</v>
      </c>
      <c r="M90" s="224">
        <f t="shared" si="3"/>
        <v>571.89</v>
      </c>
      <c r="N90" s="224">
        <f t="shared" si="3"/>
        <v>658.45</v>
      </c>
      <c r="O90" s="224">
        <f t="shared" si="3"/>
        <v>15.01</v>
      </c>
      <c r="P90" s="224">
        <f t="shared" si="3"/>
        <v>16.440000000000001</v>
      </c>
    </row>
    <row r="91" spans="1:16" x14ac:dyDescent="0.55000000000000004">
      <c r="A91" s="187"/>
      <c r="B91" s="163" t="s">
        <v>79</v>
      </c>
      <c r="C91" s="196"/>
      <c r="D91" s="196"/>
      <c r="E91" s="196"/>
      <c r="F91" s="196"/>
      <c r="G91" s="250"/>
      <c r="H91" s="250"/>
      <c r="I91" s="250"/>
      <c r="J91" s="250"/>
      <c r="K91" s="250"/>
      <c r="L91" s="250"/>
      <c r="M91" s="250"/>
      <c r="N91" s="250"/>
      <c r="O91" s="250"/>
      <c r="P91" s="250"/>
    </row>
    <row r="92" spans="1:16" x14ac:dyDescent="0.55000000000000004">
      <c r="A92" s="187" t="s">
        <v>372</v>
      </c>
      <c r="B92" s="189" t="s">
        <v>81</v>
      </c>
      <c r="C92" s="247">
        <v>154</v>
      </c>
      <c r="D92" s="247">
        <v>154</v>
      </c>
      <c r="E92" s="248">
        <v>150</v>
      </c>
      <c r="F92" s="248">
        <v>150</v>
      </c>
      <c r="G92" s="250">
        <v>4.3600000000000003</v>
      </c>
      <c r="H92" s="250">
        <v>4.3600000000000003</v>
      </c>
      <c r="I92" s="250">
        <v>3.76</v>
      </c>
      <c r="J92" s="250">
        <v>3.76</v>
      </c>
      <c r="K92" s="250">
        <v>6</v>
      </c>
      <c r="L92" s="250">
        <v>6</v>
      </c>
      <c r="M92" s="250">
        <v>79.5</v>
      </c>
      <c r="N92" s="250">
        <v>79.5</v>
      </c>
      <c r="O92" s="250">
        <v>1.06</v>
      </c>
      <c r="P92" s="250">
        <v>1.06</v>
      </c>
    </row>
    <row r="93" spans="1:16" x14ac:dyDescent="0.55000000000000004">
      <c r="A93" s="187"/>
      <c r="B93" s="189" t="s">
        <v>32</v>
      </c>
      <c r="C93" s="247"/>
      <c r="D93" s="247"/>
      <c r="E93" s="224">
        <f>E92</f>
        <v>150</v>
      </c>
      <c r="F93" s="224">
        <f t="shared" ref="F93:P93" si="4">F92</f>
        <v>150</v>
      </c>
      <c r="G93" s="224">
        <f t="shared" si="4"/>
        <v>4.3600000000000003</v>
      </c>
      <c r="H93" s="224">
        <f t="shared" si="4"/>
        <v>4.3600000000000003</v>
      </c>
      <c r="I93" s="224">
        <f t="shared" si="4"/>
        <v>3.76</v>
      </c>
      <c r="J93" s="224">
        <f t="shared" si="4"/>
        <v>3.76</v>
      </c>
      <c r="K93" s="224">
        <f t="shared" si="4"/>
        <v>6</v>
      </c>
      <c r="L93" s="224">
        <f t="shared" si="4"/>
        <v>6</v>
      </c>
      <c r="M93" s="224">
        <f t="shared" si="4"/>
        <v>79.5</v>
      </c>
      <c r="N93" s="224">
        <f t="shared" si="4"/>
        <v>79.5</v>
      </c>
      <c r="O93" s="224">
        <f t="shared" si="4"/>
        <v>1.06</v>
      </c>
      <c r="P93" s="224">
        <f t="shared" si="4"/>
        <v>1.06</v>
      </c>
    </row>
    <row r="94" spans="1:16" x14ac:dyDescent="0.55000000000000004">
      <c r="A94" s="187"/>
      <c r="B94" s="191" t="s">
        <v>82</v>
      </c>
      <c r="C94" s="229"/>
      <c r="D94" s="229"/>
      <c r="E94" s="181"/>
      <c r="F94" s="181"/>
      <c r="G94" s="185"/>
      <c r="H94" s="185"/>
      <c r="I94" s="185"/>
      <c r="J94" s="185"/>
      <c r="K94" s="185"/>
      <c r="L94" s="185"/>
      <c r="M94" s="185"/>
      <c r="N94" s="185"/>
      <c r="O94" s="185"/>
      <c r="P94" s="185"/>
    </row>
    <row r="95" spans="1:16" x14ac:dyDescent="0.55000000000000004">
      <c r="A95" s="188"/>
      <c r="B95" s="190" t="s">
        <v>83</v>
      </c>
      <c r="C95" s="229">
        <v>4</v>
      </c>
      <c r="D95" s="229">
        <v>6</v>
      </c>
      <c r="E95" s="181">
        <v>4</v>
      </c>
      <c r="F95" s="181">
        <v>6</v>
      </c>
      <c r="G95" s="250"/>
      <c r="H95" s="250"/>
      <c r="I95" s="250"/>
      <c r="J95" s="250"/>
      <c r="K95" s="250"/>
      <c r="L95" s="250"/>
      <c r="M95" s="250"/>
      <c r="N95" s="250"/>
      <c r="O95" s="250"/>
      <c r="P95" s="250"/>
    </row>
    <row r="96" spans="1:16" x14ac:dyDescent="0.55000000000000004">
      <c r="A96" s="187"/>
      <c r="B96" s="223" t="s">
        <v>84</v>
      </c>
      <c r="C96" s="181"/>
      <c r="D96" s="181"/>
      <c r="E96" s="224">
        <f t="shared" ref="E96:P96" si="5">E16+E19+E63+E90+E93</f>
        <v>1765</v>
      </c>
      <c r="F96" s="224">
        <f t="shared" si="5"/>
        <v>2109</v>
      </c>
      <c r="G96" s="224">
        <f t="shared" si="5"/>
        <v>47.519999999999996</v>
      </c>
      <c r="H96" s="224">
        <f t="shared" si="5"/>
        <v>58.930000000000007</v>
      </c>
      <c r="I96" s="224">
        <f t="shared" si="5"/>
        <v>48.85</v>
      </c>
      <c r="J96" s="224">
        <f t="shared" si="5"/>
        <v>59.41</v>
      </c>
      <c r="K96" s="224">
        <f t="shared" si="5"/>
        <v>240.3</v>
      </c>
      <c r="L96" s="224">
        <f t="shared" si="5"/>
        <v>295.19</v>
      </c>
      <c r="M96" s="224">
        <f t="shared" si="5"/>
        <v>1612.19</v>
      </c>
      <c r="N96" s="224">
        <f t="shared" si="5"/>
        <v>1956.0400000000002</v>
      </c>
      <c r="O96" s="224">
        <f t="shared" si="5"/>
        <v>46.87</v>
      </c>
      <c r="P96" s="224">
        <f t="shared" si="5"/>
        <v>55.440000000000012</v>
      </c>
    </row>
    <row r="132" spans="1:6" x14ac:dyDescent="0.55000000000000004">
      <c r="A132" s="186"/>
      <c r="B132" s="186"/>
      <c r="C132" s="186"/>
      <c r="D132" s="186"/>
      <c r="E132" s="74"/>
      <c r="F132" s="74"/>
    </row>
  </sheetData>
  <mergeCells count="11">
    <mergeCell ref="O1:P2"/>
    <mergeCell ref="O3:P3"/>
    <mergeCell ref="C1:D2"/>
    <mergeCell ref="K3:L3"/>
    <mergeCell ref="A1:A3"/>
    <mergeCell ref="B1:B3"/>
    <mergeCell ref="E1:F2"/>
    <mergeCell ref="G1:L2"/>
    <mergeCell ref="M1:N2"/>
    <mergeCell ref="G3:H3"/>
    <mergeCell ref="I3:J3"/>
  </mergeCells>
  <pageMargins left="0" right="0" top="0" bottom="0" header="0" footer="0"/>
  <pageSetup paperSize="9" scale="38" orientation="landscape" r:id="rId1"/>
  <rowBreaks count="2" manualBreakCount="2">
    <brk id="37" max="15" man="1"/>
    <brk id="74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4"/>
  <sheetViews>
    <sheetView topLeftCell="A94" zoomScale="40" zoomScaleNormal="100" zoomScaleSheetLayoutView="40" workbookViewId="0">
      <selection activeCell="F45" sqref="F45"/>
    </sheetView>
  </sheetViews>
  <sheetFormatPr defaultRowHeight="38.25" x14ac:dyDescent="0.55000000000000004"/>
  <cols>
    <col min="1" max="1" width="31.140625" style="30" bestFit="1" customWidth="1"/>
    <col min="2" max="2" width="94.7109375" style="14" customWidth="1"/>
    <col min="3" max="3" width="20.140625" style="14" bestFit="1" customWidth="1"/>
    <col min="4" max="4" width="27.140625" style="14" customWidth="1"/>
    <col min="5" max="6" width="21.140625" style="14" bestFit="1" customWidth="1"/>
    <col min="7" max="10" width="15.28515625" style="14" bestFit="1" customWidth="1"/>
    <col min="11" max="11" width="21.5703125" style="14" customWidth="1"/>
    <col min="12" max="12" width="18.140625" style="14" bestFit="1" customWidth="1"/>
    <col min="13" max="13" width="24" style="14" customWidth="1"/>
    <col min="14" max="14" width="21.140625" style="14" bestFit="1" customWidth="1"/>
    <col min="15" max="15" width="18.5703125" style="14" customWidth="1"/>
    <col min="16" max="16" width="19.7109375" style="14" customWidth="1"/>
    <col min="17" max="16384" width="9.140625" style="14"/>
  </cols>
  <sheetData>
    <row r="1" spans="1:16" ht="38.25" customHeight="1" x14ac:dyDescent="0.55000000000000004">
      <c r="A1" s="293" t="s">
        <v>0</v>
      </c>
      <c r="B1" s="294" t="s">
        <v>373</v>
      </c>
      <c r="C1" s="293" t="s">
        <v>2</v>
      </c>
      <c r="D1" s="292"/>
      <c r="E1" s="293" t="s">
        <v>2</v>
      </c>
      <c r="F1" s="292"/>
      <c r="G1" s="291" t="s">
        <v>3</v>
      </c>
      <c r="H1" s="291"/>
      <c r="I1" s="291"/>
      <c r="J1" s="291"/>
      <c r="K1" s="291"/>
      <c r="L1" s="291"/>
      <c r="M1" s="293" t="s">
        <v>4</v>
      </c>
      <c r="N1" s="292"/>
      <c r="O1" s="293" t="s">
        <v>5</v>
      </c>
      <c r="P1" s="293"/>
    </row>
    <row r="2" spans="1:16" x14ac:dyDescent="0.55000000000000004">
      <c r="A2" s="293"/>
      <c r="B2" s="295"/>
      <c r="C2" s="292"/>
      <c r="D2" s="292"/>
      <c r="E2" s="292"/>
      <c r="F2" s="292"/>
      <c r="G2" s="291"/>
      <c r="H2" s="291"/>
      <c r="I2" s="291"/>
      <c r="J2" s="291"/>
      <c r="K2" s="291"/>
      <c r="L2" s="291"/>
      <c r="M2" s="292"/>
      <c r="N2" s="292"/>
      <c r="O2" s="293"/>
      <c r="P2" s="293"/>
    </row>
    <row r="3" spans="1:16" ht="75.75" customHeight="1" x14ac:dyDescent="0.55000000000000004">
      <c r="A3" s="293"/>
      <c r="B3" s="296"/>
      <c r="C3" s="284" t="s">
        <v>6</v>
      </c>
      <c r="D3" s="284" t="s">
        <v>7</v>
      </c>
      <c r="E3" s="284" t="s">
        <v>6</v>
      </c>
      <c r="F3" s="284" t="s">
        <v>7</v>
      </c>
      <c r="G3" s="293" t="s">
        <v>8</v>
      </c>
      <c r="H3" s="293"/>
      <c r="I3" s="293" t="s">
        <v>9</v>
      </c>
      <c r="J3" s="291"/>
      <c r="K3" s="291" t="s">
        <v>10</v>
      </c>
      <c r="L3" s="291"/>
      <c r="M3" s="284"/>
      <c r="N3" s="284"/>
      <c r="O3" s="291" t="s">
        <v>11</v>
      </c>
      <c r="P3" s="291"/>
    </row>
    <row r="4" spans="1:16" ht="39" customHeight="1" x14ac:dyDescent="0.55000000000000004">
      <c r="A4" s="222"/>
      <c r="B4" s="154" t="s">
        <v>12</v>
      </c>
      <c r="C4" s="222" t="s">
        <v>13</v>
      </c>
      <c r="D4" s="222" t="s">
        <v>14</v>
      </c>
      <c r="E4" s="222" t="s">
        <v>15</v>
      </c>
      <c r="F4" s="15" t="s">
        <v>15</v>
      </c>
      <c r="G4" s="15" t="s">
        <v>6</v>
      </c>
      <c r="H4" s="187" t="s">
        <v>7</v>
      </c>
      <c r="I4" s="15" t="s">
        <v>6</v>
      </c>
      <c r="J4" s="187" t="s">
        <v>7</v>
      </c>
      <c r="K4" s="15" t="s">
        <v>6</v>
      </c>
      <c r="L4" s="187" t="s">
        <v>7</v>
      </c>
      <c r="M4" s="15" t="s">
        <v>6</v>
      </c>
      <c r="N4" s="187" t="s">
        <v>7</v>
      </c>
      <c r="O4" s="15" t="s">
        <v>6</v>
      </c>
      <c r="P4" s="187" t="s">
        <v>7</v>
      </c>
    </row>
    <row r="5" spans="1:16" x14ac:dyDescent="0.55000000000000004">
      <c r="A5" s="188" t="s">
        <v>374</v>
      </c>
      <c r="B5" s="189" t="s">
        <v>375</v>
      </c>
      <c r="C5" s="247"/>
      <c r="D5" s="247"/>
      <c r="E5" s="248">
        <v>150</v>
      </c>
      <c r="F5" s="248">
        <v>200</v>
      </c>
      <c r="G5" s="75">
        <v>3.6</v>
      </c>
      <c r="H5" s="161">
        <v>4.8</v>
      </c>
      <c r="I5" s="75">
        <v>4.49</v>
      </c>
      <c r="J5" s="161">
        <v>5.98</v>
      </c>
      <c r="K5" s="75">
        <v>14.7</v>
      </c>
      <c r="L5" s="161">
        <v>19.600000000000001</v>
      </c>
      <c r="M5" s="75">
        <v>97.5</v>
      </c>
      <c r="N5" s="161">
        <v>150</v>
      </c>
      <c r="O5" s="75">
        <v>0.56999999999999995</v>
      </c>
      <c r="P5" s="161">
        <v>0.76</v>
      </c>
    </row>
    <row r="6" spans="1:16" x14ac:dyDescent="0.55000000000000004">
      <c r="A6" s="222"/>
      <c r="B6" s="190" t="s">
        <v>197</v>
      </c>
      <c r="C6" s="229">
        <v>12</v>
      </c>
      <c r="D6" s="229">
        <v>16</v>
      </c>
      <c r="E6" s="229">
        <v>12</v>
      </c>
      <c r="F6" s="229">
        <v>16</v>
      </c>
      <c r="G6" s="75"/>
      <c r="H6" s="75"/>
      <c r="I6" s="75"/>
      <c r="J6" s="75"/>
      <c r="K6" s="75"/>
      <c r="L6" s="75"/>
      <c r="M6" s="75"/>
      <c r="N6" s="75"/>
      <c r="O6" s="75"/>
      <c r="P6" s="75"/>
    </row>
    <row r="7" spans="1:16" x14ac:dyDescent="0.55000000000000004">
      <c r="A7" s="222"/>
      <c r="B7" s="190" t="s">
        <v>29</v>
      </c>
      <c r="C7" s="229">
        <v>2</v>
      </c>
      <c r="D7" s="229">
        <v>3</v>
      </c>
      <c r="E7" s="229">
        <v>2</v>
      </c>
      <c r="F7" s="229">
        <v>3</v>
      </c>
      <c r="G7" s="75"/>
      <c r="H7" s="161"/>
      <c r="I7" s="75"/>
      <c r="J7" s="161"/>
      <c r="K7" s="75"/>
      <c r="L7" s="161"/>
      <c r="M7" s="75"/>
      <c r="N7" s="161"/>
      <c r="O7" s="75"/>
      <c r="P7" s="161"/>
    </row>
    <row r="8" spans="1:16" x14ac:dyDescent="0.55000000000000004">
      <c r="A8" s="222"/>
      <c r="B8" s="190" t="s">
        <v>18</v>
      </c>
      <c r="C8" s="229">
        <v>130</v>
      </c>
      <c r="D8" s="229">
        <v>173</v>
      </c>
      <c r="E8" s="229">
        <v>130</v>
      </c>
      <c r="F8" s="229">
        <v>173</v>
      </c>
      <c r="G8" s="249"/>
      <c r="H8" s="249"/>
      <c r="I8" s="249"/>
      <c r="J8" s="249"/>
      <c r="K8" s="249"/>
      <c r="L8" s="249"/>
      <c r="M8" s="249"/>
      <c r="N8" s="249"/>
      <c r="O8" s="249"/>
      <c r="P8" s="249"/>
    </row>
    <row r="9" spans="1:16" ht="39" customHeight="1" x14ac:dyDescent="0.55000000000000004">
      <c r="A9" s="222"/>
      <c r="B9" s="190" t="s">
        <v>22</v>
      </c>
      <c r="C9" s="229">
        <v>3</v>
      </c>
      <c r="D9" s="229">
        <v>4</v>
      </c>
      <c r="E9" s="229">
        <v>3</v>
      </c>
      <c r="F9" s="229">
        <v>4</v>
      </c>
      <c r="G9" s="249"/>
      <c r="H9" s="249"/>
      <c r="I9" s="249"/>
      <c r="J9" s="249"/>
      <c r="K9" s="249"/>
      <c r="L9" s="249"/>
      <c r="M9" s="249"/>
      <c r="N9" s="249"/>
      <c r="O9" s="249"/>
      <c r="P9" s="249"/>
    </row>
    <row r="10" spans="1:16" x14ac:dyDescent="0.55000000000000004">
      <c r="A10" s="188" t="s">
        <v>376</v>
      </c>
      <c r="B10" s="189" t="s">
        <v>131</v>
      </c>
      <c r="C10" s="247"/>
      <c r="D10" s="247"/>
      <c r="E10" s="248">
        <v>180</v>
      </c>
      <c r="F10" s="248">
        <v>200</v>
      </c>
      <c r="G10" s="200">
        <v>1.3</v>
      </c>
      <c r="H10" s="200">
        <v>1.5</v>
      </c>
      <c r="I10" s="200">
        <v>1.92</v>
      </c>
      <c r="J10" s="200">
        <v>2.2400000000000002</v>
      </c>
      <c r="K10" s="200">
        <v>13.8</v>
      </c>
      <c r="L10" s="200">
        <v>16.260000000000002</v>
      </c>
      <c r="M10" s="200">
        <f>G10*4+I10*9+K10*4</f>
        <v>77.680000000000007</v>
      </c>
      <c r="N10" s="200">
        <f>H10*4+J10*9+L10*4</f>
        <v>91.200000000000017</v>
      </c>
      <c r="O10" s="200">
        <v>0.78</v>
      </c>
      <c r="P10" s="200">
        <v>0.91</v>
      </c>
    </row>
    <row r="11" spans="1:16" x14ac:dyDescent="0.55000000000000004">
      <c r="A11" s="222"/>
      <c r="B11" s="190" t="s">
        <v>18</v>
      </c>
      <c r="C11" s="201">
        <v>60</v>
      </c>
      <c r="D11" s="201">
        <v>70</v>
      </c>
      <c r="E11" s="201">
        <v>60</v>
      </c>
      <c r="F11" s="201">
        <v>70</v>
      </c>
      <c r="G11" s="249"/>
      <c r="H11" s="249"/>
      <c r="I11" s="249"/>
      <c r="J11" s="249"/>
      <c r="K11" s="249"/>
      <c r="L11" s="249"/>
      <c r="M11" s="249"/>
      <c r="N11" s="249"/>
      <c r="O11" s="249"/>
      <c r="P11" s="249"/>
    </row>
    <row r="12" spans="1:16" x14ac:dyDescent="0.55000000000000004">
      <c r="A12" s="222"/>
      <c r="B12" s="190" t="s">
        <v>75</v>
      </c>
      <c r="C12" s="229">
        <v>0.47</v>
      </c>
      <c r="D12" s="229">
        <v>0.56000000000000005</v>
      </c>
      <c r="E12" s="229">
        <v>0.47</v>
      </c>
      <c r="F12" s="229">
        <v>0.56000000000000005</v>
      </c>
      <c r="G12" s="249"/>
      <c r="H12" s="249"/>
      <c r="I12" s="249"/>
      <c r="J12" s="249"/>
      <c r="K12" s="249"/>
      <c r="L12" s="249"/>
      <c r="M12" s="249"/>
      <c r="N12" s="249"/>
      <c r="O12" s="249"/>
      <c r="P12" s="249"/>
    </row>
    <row r="13" spans="1:16" ht="39" customHeight="1" x14ac:dyDescent="0.55000000000000004">
      <c r="A13" s="222"/>
      <c r="B13" s="190" t="s">
        <v>22</v>
      </c>
      <c r="C13" s="201">
        <v>11</v>
      </c>
      <c r="D13" s="201">
        <v>13</v>
      </c>
      <c r="E13" s="201">
        <v>11</v>
      </c>
      <c r="F13" s="201">
        <v>13</v>
      </c>
      <c r="G13" s="249"/>
      <c r="H13" s="249"/>
      <c r="I13" s="249"/>
      <c r="J13" s="249"/>
      <c r="K13" s="249"/>
      <c r="L13" s="249"/>
      <c r="M13" s="249"/>
      <c r="N13" s="249"/>
      <c r="O13" s="249"/>
      <c r="P13" s="249"/>
    </row>
    <row r="14" spans="1:16" x14ac:dyDescent="0.55000000000000004">
      <c r="A14" s="188" t="s">
        <v>377</v>
      </c>
      <c r="B14" s="189" t="s">
        <v>93</v>
      </c>
      <c r="C14" s="198"/>
      <c r="D14" s="198"/>
      <c r="E14" s="170">
        <v>37</v>
      </c>
      <c r="F14" s="170">
        <v>51</v>
      </c>
      <c r="G14" s="200">
        <v>1.48</v>
      </c>
      <c r="H14" s="200">
        <v>1.8</v>
      </c>
      <c r="I14" s="200">
        <v>4.99</v>
      </c>
      <c r="J14" s="200">
        <v>6.88</v>
      </c>
      <c r="K14" s="200">
        <v>13.8</v>
      </c>
      <c r="L14" s="200">
        <v>18</v>
      </c>
      <c r="M14" s="200">
        <f>G14*4+I14*9+K14*4</f>
        <v>106.03</v>
      </c>
      <c r="N14" s="200">
        <f>H14*4+J14*9+L14*4</f>
        <v>141.12</v>
      </c>
      <c r="O14" s="200">
        <v>0</v>
      </c>
      <c r="P14" s="200">
        <v>0</v>
      </c>
    </row>
    <row r="15" spans="1:16" x14ac:dyDescent="0.55000000000000004">
      <c r="A15" s="222"/>
      <c r="B15" s="190" t="s">
        <v>30</v>
      </c>
      <c r="C15" s="201">
        <v>32</v>
      </c>
      <c r="D15" s="201">
        <v>46</v>
      </c>
      <c r="E15" s="201">
        <v>32</v>
      </c>
      <c r="F15" s="201">
        <v>46</v>
      </c>
      <c r="G15" s="200"/>
      <c r="H15" s="200"/>
      <c r="I15" s="200"/>
      <c r="J15" s="200"/>
      <c r="K15" s="200"/>
      <c r="L15" s="200"/>
      <c r="M15" s="200"/>
      <c r="N15" s="200"/>
      <c r="O15" s="200"/>
      <c r="P15" s="200"/>
    </row>
    <row r="16" spans="1:16" s="186" customFormat="1" x14ac:dyDescent="0.55000000000000004">
      <c r="A16" s="222"/>
      <c r="B16" s="190" t="s">
        <v>29</v>
      </c>
      <c r="C16" s="201">
        <v>5</v>
      </c>
      <c r="D16" s="201">
        <v>5</v>
      </c>
      <c r="E16" s="201">
        <v>5</v>
      </c>
      <c r="F16" s="201">
        <v>5</v>
      </c>
      <c r="G16" s="200"/>
      <c r="H16" s="200"/>
      <c r="I16" s="200"/>
      <c r="J16" s="200"/>
      <c r="K16" s="200"/>
      <c r="L16" s="200"/>
      <c r="M16" s="200"/>
      <c r="N16" s="200"/>
      <c r="O16" s="200"/>
      <c r="P16" s="200"/>
    </row>
    <row r="17" spans="1:16" x14ac:dyDescent="0.55000000000000004">
      <c r="A17" s="222"/>
      <c r="B17" s="189" t="s">
        <v>32</v>
      </c>
      <c r="C17" s="247"/>
      <c r="D17" s="247"/>
      <c r="E17" s="145">
        <f t="shared" ref="E17:P17" si="0">E5+E10+E14</f>
        <v>367</v>
      </c>
      <c r="F17" s="145">
        <f t="shared" si="0"/>
        <v>451</v>
      </c>
      <c r="G17" s="27">
        <f t="shared" si="0"/>
        <v>6.3800000000000008</v>
      </c>
      <c r="H17" s="27">
        <f t="shared" si="0"/>
        <v>8.1</v>
      </c>
      <c r="I17" s="27">
        <f t="shared" si="0"/>
        <v>11.4</v>
      </c>
      <c r="J17" s="27">
        <f t="shared" si="0"/>
        <v>15.100000000000001</v>
      </c>
      <c r="K17" s="27">
        <f t="shared" si="0"/>
        <v>42.3</v>
      </c>
      <c r="L17" s="27">
        <f t="shared" si="0"/>
        <v>53.86</v>
      </c>
      <c r="M17" s="27">
        <f t="shared" si="0"/>
        <v>281.21000000000004</v>
      </c>
      <c r="N17" s="27">
        <f t="shared" si="0"/>
        <v>382.32000000000005</v>
      </c>
      <c r="O17" s="27">
        <f t="shared" si="0"/>
        <v>1.35</v>
      </c>
      <c r="P17" s="27">
        <f t="shared" si="0"/>
        <v>1.67</v>
      </c>
    </row>
    <row r="18" spans="1:16" x14ac:dyDescent="0.55000000000000004">
      <c r="A18" s="222"/>
      <c r="B18" s="154" t="s">
        <v>31</v>
      </c>
      <c r="C18" s="249"/>
      <c r="D18" s="249"/>
      <c r="E18" s="161"/>
      <c r="F18" s="161"/>
      <c r="G18" s="250"/>
      <c r="H18" s="250"/>
      <c r="I18" s="250"/>
      <c r="J18" s="250"/>
      <c r="K18" s="250"/>
      <c r="L18" s="250"/>
      <c r="M18" s="250"/>
      <c r="N18" s="250"/>
      <c r="O18" s="250"/>
      <c r="P18" s="250"/>
    </row>
    <row r="19" spans="1:16" x14ac:dyDescent="0.55000000000000004">
      <c r="A19" s="188" t="s">
        <v>378</v>
      </c>
      <c r="B19" s="146" t="s">
        <v>95</v>
      </c>
      <c r="C19" s="19"/>
      <c r="D19" s="19"/>
      <c r="E19" s="228">
        <v>100</v>
      </c>
      <c r="F19" s="228">
        <v>100</v>
      </c>
      <c r="G19" s="249">
        <v>2.8</v>
      </c>
      <c r="H19" s="249">
        <v>2.8</v>
      </c>
      <c r="I19" s="249">
        <v>3.2</v>
      </c>
      <c r="J19" s="249">
        <v>3.2</v>
      </c>
      <c r="K19" s="249">
        <v>5</v>
      </c>
      <c r="L19" s="249">
        <v>5</v>
      </c>
      <c r="M19" s="249">
        <v>60</v>
      </c>
      <c r="N19" s="249">
        <v>60</v>
      </c>
      <c r="O19" s="249">
        <v>0.25</v>
      </c>
      <c r="P19" s="249">
        <v>0.25</v>
      </c>
    </row>
    <row r="20" spans="1:16" s="186" customFormat="1" x14ac:dyDescent="0.55000000000000004">
      <c r="A20" s="188"/>
      <c r="B20" s="190" t="s">
        <v>18</v>
      </c>
      <c r="C20" s="201">
        <v>105</v>
      </c>
      <c r="D20" s="201">
        <v>105</v>
      </c>
      <c r="E20" s="201">
        <v>105</v>
      </c>
      <c r="F20" s="201">
        <v>105</v>
      </c>
      <c r="G20" s="33"/>
      <c r="H20" s="33"/>
      <c r="I20" s="33"/>
      <c r="J20" s="33"/>
      <c r="K20" s="33"/>
      <c r="L20" s="33"/>
      <c r="M20" s="33"/>
      <c r="N20" s="33"/>
      <c r="O20" s="33"/>
      <c r="P20" s="33"/>
    </row>
    <row r="21" spans="1:16" x14ac:dyDescent="0.55000000000000004">
      <c r="A21" s="222"/>
      <c r="B21" s="189" t="s">
        <v>32</v>
      </c>
      <c r="C21" s="247"/>
      <c r="D21" s="247"/>
      <c r="E21" s="145">
        <f>E19</f>
        <v>100</v>
      </c>
      <c r="F21" s="145">
        <f>F19</f>
        <v>100</v>
      </c>
      <c r="G21" s="27">
        <f>G19</f>
        <v>2.8</v>
      </c>
      <c r="H21" s="27">
        <f t="shared" ref="H21:P21" si="1">H19</f>
        <v>2.8</v>
      </c>
      <c r="I21" s="27">
        <f t="shared" si="1"/>
        <v>3.2</v>
      </c>
      <c r="J21" s="27">
        <f t="shared" si="1"/>
        <v>3.2</v>
      </c>
      <c r="K21" s="27">
        <f t="shared" si="1"/>
        <v>5</v>
      </c>
      <c r="L21" s="27">
        <f t="shared" si="1"/>
        <v>5</v>
      </c>
      <c r="M21" s="27">
        <f t="shared" si="1"/>
        <v>60</v>
      </c>
      <c r="N21" s="27">
        <f t="shared" si="1"/>
        <v>60</v>
      </c>
      <c r="O21" s="27">
        <f t="shared" si="1"/>
        <v>0.25</v>
      </c>
      <c r="P21" s="27">
        <f t="shared" si="1"/>
        <v>0.25</v>
      </c>
    </row>
    <row r="22" spans="1:16" x14ac:dyDescent="0.55000000000000004">
      <c r="A22" s="222"/>
      <c r="B22" s="155" t="s">
        <v>35</v>
      </c>
      <c r="C22" s="96"/>
      <c r="D22" s="96"/>
      <c r="E22" s="161"/>
      <c r="F22" s="161"/>
      <c r="G22" s="250"/>
      <c r="H22" s="250"/>
      <c r="I22" s="250"/>
      <c r="J22" s="250"/>
      <c r="K22" s="250"/>
      <c r="L22" s="250"/>
      <c r="M22" s="250"/>
      <c r="N22" s="250"/>
      <c r="O22" s="250"/>
      <c r="P22" s="250"/>
    </row>
    <row r="23" spans="1:16" x14ac:dyDescent="0.55000000000000004">
      <c r="A23" s="188" t="s">
        <v>379</v>
      </c>
      <c r="B23" s="223" t="s">
        <v>380</v>
      </c>
      <c r="C23" s="247"/>
      <c r="D23" s="247"/>
      <c r="E23" s="248">
        <v>35</v>
      </c>
      <c r="F23" s="248">
        <v>60</v>
      </c>
      <c r="G23" s="250">
        <v>2.85</v>
      </c>
      <c r="H23" s="250">
        <v>4.83</v>
      </c>
      <c r="I23" s="250">
        <v>4.43</v>
      </c>
      <c r="J23" s="250">
        <v>7.22</v>
      </c>
      <c r="K23" s="250">
        <v>2.5299999999999998</v>
      </c>
      <c r="L23" s="250">
        <v>4.3600000000000003</v>
      </c>
      <c r="M23" s="250">
        <v>61.44</v>
      </c>
      <c r="N23" s="250">
        <v>102</v>
      </c>
      <c r="O23" s="250">
        <v>2.42</v>
      </c>
      <c r="P23" s="250">
        <v>4.18</v>
      </c>
    </row>
    <row r="24" spans="1:16" x14ac:dyDescent="0.55000000000000004">
      <c r="A24" s="222"/>
      <c r="B24" s="194" t="s">
        <v>48</v>
      </c>
      <c r="C24" s="229">
        <v>20</v>
      </c>
      <c r="D24" s="229">
        <v>33</v>
      </c>
      <c r="E24" s="181">
        <v>15</v>
      </c>
      <c r="F24" s="181">
        <v>25</v>
      </c>
      <c r="G24" s="250"/>
      <c r="H24" s="250"/>
      <c r="I24" s="250"/>
      <c r="J24" s="250"/>
      <c r="K24" s="250"/>
      <c r="L24" s="250"/>
      <c r="M24" s="250"/>
      <c r="N24" s="250"/>
      <c r="O24" s="250"/>
      <c r="P24" s="250"/>
    </row>
    <row r="25" spans="1:16" x14ac:dyDescent="0.55000000000000004">
      <c r="A25" s="222"/>
      <c r="B25" s="194" t="s">
        <v>49</v>
      </c>
      <c r="C25" s="229">
        <v>21</v>
      </c>
      <c r="D25" s="229">
        <v>36</v>
      </c>
      <c r="E25" s="181">
        <v>15</v>
      </c>
      <c r="F25" s="181">
        <v>25</v>
      </c>
      <c r="G25" s="250"/>
      <c r="H25" s="250"/>
      <c r="I25" s="250"/>
      <c r="J25" s="250"/>
      <c r="K25" s="250"/>
      <c r="L25" s="250"/>
      <c r="M25" s="250"/>
      <c r="N25" s="250"/>
      <c r="O25" s="250"/>
      <c r="P25" s="250"/>
    </row>
    <row r="26" spans="1:16" ht="50.25" customHeight="1" x14ac:dyDescent="0.55000000000000004">
      <c r="A26" s="222"/>
      <c r="B26" s="194" t="s">
        <v>50</v>
      </c>
      <c r="C26" s="229">
        <v>23</v>
      </c>
      <c r="D26" s="229">
        <v>39</v>
      </c>
      <c r="E26" s="181">
        <v>15</v>
      </c>
      <c r="F26" s="181">
        <v>25</v>
      </c>
      <c r="G26" s="250"/>
      <c r="H26" s="250"/>
      <c r="I26" s="250"/>
      <c r="J26" s="250"/>
      <c r="K26" s="250"/>
      <c r="L26" s="250"/>
      <c r="M26" s="250"/>
      <c r="N26" s="250"/>
      <c r="O26" s="250"/>
      <c r="P26" s="250"/>
    </row>
    <row r="27" spans="1:16" x14ac:dyDescent="0.55000000000000004">
      <c r="A27" s="222"/>
      <c r="B27" s="194" t="s">
        <v>51</v>
      </c>
      <c r="C27" s="229">
        <v>25</v>
      </c>
      <c r="D27" s="229">
        <v>42</v>
      </c>
      <c r="E27" s="181">
        <v>15</v>
      </c>
      <c r="F27" s="181">
        <v>25</v>
      </c>
      <c r="G27" s="250"/>
      <c r="H27" s="250"/>
      <c r="I27" s="250"/>
      <c r="J27" s="250"/>
      <c r="K27" s="250"/>
      <c r="L27" s="250"/>
      <c r="M27" s="250"/>
      <c r="N27" s="250"/>
      <c r="O27" s="250"/>
      <c r="P27" s="250"/>
    </row>
    <row r="28" spans="1:16" ht="42.75" customHeight="1" x14ac:dyDescent="0.55000000000000004">
      <c r="A28" s="222"/>
      <c r="B28" s="191" t="s">
        <v>52</v>
      </c>
      <c r="C28" s="229">
        <v>15</v>
      </c>
      <c r="D28" s="229">
        <v>25</v>
      </c>
      <c r="E28" s="181">
        <v>15</v>
      </c>
      <c r="F28" s="181">
        <v>25</v>
      </c>
      <c r="G28" s="250"/>
      <c r="H28" s="250"/>
      <c r="I28" s="250"/>
      <c r="J28" s="250"/>
      <c r="K28" s="250"/>
      <c r="L28" s="250"/>
      <c r="M28" s="250"/>
      <c r="N28" s="250"/>
      <c r="O28" s="250"/>
      <c r="P28" s="250"/>
    </row>
    <row r="29" spans="1:16" ht="36" customHeight="1" x14ac:dyDescent="0.55000000000000004">
      <c r="A29" s="222"/>
      <c r="B29" s="191" t="s">
        <v>44</v>
      </c>
      <c r="C29" s="229">
        <v>5</v>
      </c>
      <c r="D29" s="229">
        <v>8</v>
      </c>
      <c r="E29" s="229">
        <v>4</v>
      </c>
      <c r="F29" s="229">
        <v>7</v>
      </c>
      <c r="G29" s="250"/>
      <c r="H29" s="250"/>
      <c r="I29" s="250"/>
      <c r="J29" s="250"/>
      <c r="K29" s="250"/>
      <c r="L29" s="250"/>
      <c r="M29" s="250"/>
      <c r="N29" s="250"/>
      <c r="O29" s="250"/>
      <c r="P29" s="250"/>
    </row>
    <row r="30" spans="1:16" ht="36.75" customHeight="1" x14ac:dyDescent="0.55000000000000004">
      <c r="A30" s="222"/>
      <c r="B30" s="191" t="s">
        <v>45</v>
      </c>
      <c r="C30" s="229">
        <v>4</v>
      </c>
      <c r="D30" s="229">
        <v>7</v>
      </c>
      <c r="E30" s="229">
        <v>4</v>
      </c>
      <c r="F30" s="229">
        <v>7</v>
      </c>
      <c r="G30" s="250"/>
      <c r="H30" s="250"/>
      <c r="I30" s="250"/>
      <c r="J30" s="250"/>
      <c r="K30" s="250"/>
      <c r="L30" s="250"/>
      <c r="M30" s="250"/>
      <c r="N30" s="250"/>
      <c r="O30" s="250"/>
      <c r="P30" s="250"/>
    </row>
    <row r="31" spans="1:16" ht="35.25" customHeight="1" x14ac:dyDescent="0.55000000000000004">
      <c r="A31" s="222"/>
      <c r="B31" s="191" t="s">
        <v>40</v>
      </c>
      <c r="C31" s="229">
        <v>3</v>
      </c>
      <c r="D31" s="229">
        <v>5</v>
      </c>
      <c r="E31" s="229">
        <v>3</v>
      </c>
      <c r="F31" s="229">
        <v>5</v>
      </c>
      <c r="G31" s="250"/>
      <c r="H31" s="250"/>
      <c r="I31" s="250"/>
      <c r="J31" s="250"/>
      <c r="K31" s="250"/>
      <c r="L31" s="250"/>
      <c r="M31" s="250"/>
      <c r="N31" s="250"/>
      <c r="O31" s="250"/>
      <c r="P31" s="250"/>
    </row>
    <row r="32" spans="1:16" x14ac:dyDescent="0.55000000000000004">
      <c r="A32" s="222"/>
      <c r="B32" s="191" t="s">
        <v>233</v>
      </c>
      <c r="C32" s="229">
        <v>16</v>
      </c>
      <c r="D32" s="229">
        <v>27</v>
      </c>
      <c r="E32" s="196">
        <v>15</v>
      </c>
      <c r="F32" s="229">
        <v>25</v>
      </c>
      <c r="G32" s="250"/>
      <c r="H32" s="250"/>
      <c r="I32" s="250"/>
      <c r="J32" s="250"/>
      <c r="K32" s="250"/>
      <c r="L32" s="250"/>
      <c r="M32" s="250"/>
      <c r="N32" s="250"/>
      <c r="O32" s="250"/>
      <c r="P32" s="250"/>
    </row>
    <row r="33" spans="1:16" ht="76.5" x14ac:dyDescent="0.55000000000000004">
      <c r="A33" s="188" t="s">
        <v>381</v>
      </c>
      <c r="B33" s="223" t="s">
        <v>382</v>
      </c>
      <c r="C33" s="247"/>
      <c r="D33" s="247"/>
      <c r="E33" s="248">
        <v>150</v>
      </c>
      <c r="F33" s="248">
        <v>200</v>
      </c>
      <c r="G33" s="77">
        <v>3.2</v>
      </c>
      <c r="H33" s="77">
        <v>4.3</v>
      </c>
      <c r="I33" s="77">
        <v>3.64</v>
      </c>
      <c r="J33" s="77">
        <v>5.21</v>
      </c>
      <c r="K33" s="77">
        <v>7.9</v>
      </c>
      <c r="L33" s="77">
        <v>10.210000000000001</v>
      </c>
      <c r="M33" s="77">
        <f>G33*4+I33*9+K33*4</f>
        <v>77.16</v>
      </c>
      <c r="N33" s="77">
        <f>H33*4+J33*9+L33*4</f>
        <v>104.93</v>
      </c>
      <c r="O33" s="77">
        <v>5.87</v>
      </c>
      <c r="P33" s="77">
        <v>7.6</v>
      </c>
    </row>
    <row r="34" spans="1:16" ht="46.5" customHeight="1" x14ac:dyDescent="0.55000000000000004">
      <c r="A34" s="222"/>
      <c r="B34" s="194" t="s">
        <v>48</v>
      </c>
      <c r="C34" s="229">
        <v>72</v>
      </c>
      <c r="D34" s="229">
        <v>93</v>
      </c>
      <c r="E34" s="181">
        <v>54</v>
      </c>
      <c r="F34" s="181">
        <v>70</v>
      </c>
      <c r="G34" s="250"/>
      <c r="H34" s="250"/>
      <c r="I34" s="250"/>
      <c r="J34" s="250"/>
      <c r="K34" s="250"/>
      <c r="L34" s="250"/>
      <c r="M34" s="250"/>
      <c r="N34" s="250"/>
      <c r="O34" s="250"/>
      <c r="P34" s="250"/>
    </row>
    <row r="35" spans="1:16" ht="40.5" customHeight="1" x14ac:dyDescent="0.55000000000000004">
      <c r="A35" s="222"/>
      <c r="B35" s="194" t="s">
        <v>49</v>
      </c>
      <c r="C35" s="229">
        <v>77</v>
      </c>
      <c r="D35" s="229">
        <v>100</v>
      </c>
      <c r="E35" s="181">
        <v>54</v>
      </c>
      <c r="F35" s="181">
        <v>70</v>
      </c>
      <c r="G35" s="250"/>
      <c r="H35" s="250"/>
      <c r="I35" s="250"/>
      <c r="J35" s="250"/>
      <c r="K35" s="250"/>
      <c r="L35" s="250"/>
      <c r="M35" s="250"/>
      <c r="N35" s="250"/>
      <c r="O35" s="250"/>
      <c r="P35" s="250"/>
    </row>
    <row r="36" spans="1:16" ht="40.5" customHeight="1" x14ac:dyDescent="0.55000000000000004">
      <c r="A36" s="222"/>
      <c r="B36" s="194" t="s">
        <v>50</v>
      </c>
      <c r="C36" s="229">
        <v>83</v>
      </c>
      <c r="D36" s="229">
        <v>108</v>
      </c>
      <c r="E36" s="181">
        <v>54</v>
      </c>
      <c r="F36" s="181">
        <v>70</v>
      </c>
      <c r="G36" s="250"/>
      <c r="H36" s="250"/>
      <c r="I36" s="250"/>
      <c r="J36" s="250"/>
      <c r="K36" s="250"/>
      <c r="L36" s="250"/>
      <c r="M36" s="250"/>
      <c r="N36" s="250"/>
      <c r="O36" s="250"/>
      <c r="P36" s="250"/>
    </row>
    <row r="37" spans="1:16" ht="42.75" customHeight="1" x14ac:dyDescent="0.55000000000000004">
      <c r="A37" s="222"/>
      <c r="B37" s="194" t="s">
        <v>51</v>
      </c>
      <c r="C37" s="229">
        <v>90</v>
      </c>
      <c r="D37" s="229">
        <v>117</v>
      </c>
      <c r="E37" s="181">
        <v>54</v>
      </c>
      <c r="F37" s="181">
        <v>70</v>
      </c>
      <c r="G37" s="250"/>
      <c r="H37" s="250"/>
      <c r="I37" s="250"/>
      <c r="J37" s="250"/>
      <c r="K37" s="250"/>
      <c r="L37" s="250"/>
      <c r="M37" s="250"/>
      <c r="N37" s="250"/>
      <c r="O37" s="250"/>
      <c r="P37" s="250"/>
    </row>
    <row r="38" spans="1:16" x14ac:dyDescent="0.55000000000000004">
      <c r="A38" s="222"/>
      <c r="B38" s="191" t="s">
        <v>52</v>
      </c>
      <c r="C38" s="229">
        <v>54</v>
      </c>
      <c r="D38" s="229">
        <v>70</v>
      </c>
      <c r="E38" s="181">
        <v>54</v>
      </c>
      <c r="F38" s="181">
        <v>70</v>
      </c>
      <c r="G38" s="250"/>
      <c r="H38" s="250"/>
      <c r="I38" s="250"/>
      <c r="J38" s="250"/>
      <c r="K38" s="250"/>
      <c r="L38" s="250"/>
      <c r="M38" s="250"/>
      <c r="N38" s="250"/>
      <c r="O38" s="250"/>
      <c r="P38" s="250"/>
    </row>
    <row r="39" spans="1:16" x14ac:dyDescent="0.55000000000000004">
      <c r="A39" s="222"/>
      <c r="B39" s="191" t="s">
        <v>44</v>
      </c>
      <c r="C39" s="229">
        <v>6</v>
      </c>
      <c r="D39" s="229">
        <v>7</v>
      </c>
      <c r="E39" s="181">
        <v>5</v>
      </c>
      <c r="F39" s="181">
        <v>6</v>
      </c>
      <c r="G39" s="250"/>
      <c r="H39" s="250"/>
      <c r="I39" s="250"/>
      <c r="J39" s="250"/>
      <c r="K39" s="250"/>
      <c r="L39" s="250"/>
      <c r="M39" s="250"/>
      <c r="N39" s="250"/>
      <c r="O39" s="250"/>
      <c r="P39" s="250"/>
    </row>
    <row r="40" spans="1:16" ht="48" customHeight="1" x14ac:dyDescent="0.55000000000000004">
      <c r="A40" s="222"/>
      <c r="B40" s="191" t="s">
        <v>45</v>
      </c>
      <c r="C40" s="229">
        <v>5</v>
      </c>
      <c r="D40" s="229">
        <v>6</v>
      </c>
      <c r="E40" s="181">
        <v>5</v>
      </c>
      <c r="F40" s="181">
        <v>6</v>
      </c>
      <c r="G40" s="250"/>
      <c r="H40" s="250"/>
      <c r="I40" s="250"/>
      <c r="J40" s="250"/>
      <c r="K40" s="250"/>
      <c r="L40" s="250"/>
      <c r="M40" s="250"/>
      <c r="N40" s="250"/>
      <c r="O40" s="250"/>
      <c r="P40" s="250"/>
    </row>
    <row r="41" spans="1:16" ht="36.75" customHeight="1" x14ac:dyDescent="0.55000000000000004">
      <c r="A41" s="222"/>
      <c r="B41" s="192" t="s">
        <v>41</v>
      </c>
      <c r="C41" s="229">
        <v>6.3</v>
      </c>
      <c r="D41" s="229">
        <v>7.5</v>
      </c>
      <c r="E41" s="181">
        <v>5</v>
      </c>
      <c r="F41" s="181">
        <v>6</v>
      </c>
      <c r="G41" s="250"/>
      <c r="H41" s="250"/>
      <c r="I41" s="250"/>
      <c r="J41" s="250"/>
      <c r="K41" s="250"/>
      <c r="L41" s="250"/>
      <c r="M41" s="250"/>
      <c r="N41" s="250"/>
      <c r="O41" s="250"/>
      <c r="P41" s="250"/>
    </row>
    <row r="42" spans="1:16" ht="41.25" customHeight="1" x14ac:dyDescent="0.55000000000000004">
      <c r="A42" s="222"/>
      <c r="B42" s="192" t="s">
        <v>42</v>
      </c>
      <c r="C42" s="229">
        <v>6.7</v>
      </c>
      <c r="D42" s="229">
        <v>8</v>
      </c>
      <c r="E42" s="181">
        <v>5</v>
      </c>
      <c r="F42" s="181">
        <v>6</v>
      </c>
      <c r="G42" s="250"/>
      <c r="H42" s="250"/>
      <c r="I42" s="250"/>
      <c r="J42" s="250"/>
      <c r="K42" s="250"/>
      <c r="L42" s="250"/>
      <c r="M42" s="250"/>
      <c r="N42" s="250"/>
      <c r="O42" s="250"/>
      <c r="P42" s="250"/>
    </row>
    <row r="43" spans="1:16" ht="48" customHeight="1" x14ac:dyDescent="0.55000000000000004">
      <c r="A43" s="222"/>
      <c r="B43" s="192" t="s">
        <v>43</v>
      </c>
      <c r="C43" s="229">
        <v>5</v>
      </c>
      <c r="D43" s="229">
        <v>6</v>
      </c>
      <c r="E43" s="181">
        <v>5</v>
      </c>
      <c r="F43" s="181">
        <v>6</v>
      </c>
      <c r="G43" s="250"/>
      <c r="H43" s="250"/>
      <c r="I43" s="250"/>
      <c r="J43" s="250"/>
      <c r="K43" s="250"/>
      <c r="L43" s="250"/>
      <c r="M43" s="250"/>
      <c r="N43" s="250"/>
      <c r="O43" s="250"/>
      <c r="P43" s="250"/>
    </row>
    <row r="44" spans="1:16" x14ac:dyDescent="0.55000000000000004">
      <c r="A44" s="222"/>
      <c r="B44" s="191" t="s">
        <v>287</v>
      </c>
      <c r="C44" s="229">
        <v>31</v>
      </c>
      <c r="D44" s="229">
        <v>37</v>
      </c>
      <c r="E44" s="229">
        <v>28</v>
      </c>
      <c r="F44" s="229">
        <v>34</v>
      </c>
      <c r="G44" s="250"/>
      <c r="H44" s="250"/>
      <c r="I44" s="250"/>
      <c r="J44" s="250"/>
      <c r="K44" s="250"/>
      <c r="L44" s="250"/>
      <c r="M44" s="250"/>
      <c r="N44" s="250"/>
      <c r="O44" s="250"/>
      <c r="P44" s="250"/>
    </row>
    <row r="45" spans="1:16" x14ac:dyDescent="0.55000000000000004">
      <c r="A45" s="222"/>
      <c r="B45" s="191" t="s">
        <v>44</v>
      </c>
      <c r="C45" s="229">
        <v>3</v>
      </c>
      <c r="D45" s="229">
        <v>4</v>
      </c>
      <c r="E45" s="181">
        <v>2</v>
      </c>
      <c r="F45" s="181">
        <v>3</v>
      </c>
      <c r="G45" s="250"/>
      <c r="H45" s="250"/>
      <c r="I45" s="250"/>
      <c r="J45" s="250"/>
      <c r="K45" s="250"/>
      <c r="L45" s="250"/>
      <c r="M45" s="250"/>
      <c r="N45" s="250"/>
      <c r="O45" s="250"/>
      <c r="P45" s="250"/>
    </row>
    <row r="46" spans="1:16" ht="42.75" customHeight="1" x14ac:dyDescent="0.55000000000000004">
      <c r="A46" s="222"/>
      <c r="B46" s="191" t="s">
        <v>45</v>
      </c>
      <c r="C46" s="229">
        <v>2</v>
      </c>
      <c r="D46" s="229">
        <v>3</v>
      </c>
      <c r="E46" s="181">
        <v>2</v>
      </c>
      <c r="F46" s="181">
        <v>3</v>
      </c>
      <c r="G46" s="250"/>
      <c r="H46" s="250"/>
      <c r="I46" s="250"/>
      <c r="J46" s="250"/>
      <c r="K46" s="250"/>
      <c r="L46" s="250"/>
      <c r="M46" s="250"/>
      <c r="N46" s="250"/>
      <c r="O46" s="250"/>
      <c r="P46" s="250"/>
    </row>
    <row r="47" spans="1:16" x14ac:dyDescent="0.55000000000000004">
      <c r="A47" s="222"/>
      <c r="B47" s="190" t="s">
        <v>29</v>
      </c>
      <c r="C47" s="229">
        <v>4.5</v>
      </c>
      <c r="D47" s="229">
        <v>5</v>
      </c>
      <c r="E47" s="229">
        <v>4.5</v>
      </c>
      <c r="F47" s="229">
        <v>5</v>
      </c>
      <c r="G47" s="250"/>
      <c r="H47" s="250"/>
      <c r="I47" s="250"/>
      <c r="J47" s="250"/>
      <c r="K47" s="250"/>
      <c r="L47" s="250"/>
      <c r="M47" s="250"/>
      <c r="N47" s="250"/>
      <c r="O47" s="250"/>
      <c r="P47" s="250"/>
    </row>
    <row r="48" spans="1:16" x14ac:dyDescent="0.55000000000000004">
      <c r="A48" s="222"/>
      <c r="B48" s="190" t="s">
        <v>20</v>
      </c>
      <c r="C48" s="229">
        <v>1</v>
      </c>
      <c r="D48" s="229">
        <v>2</v>
      </c>
      <c r="E48" s="229">
        <v>1</v>
      </c>
      <c r="F48" s="229">
        <v>2</v>
      </c>
      <c r="G48" s="250"/>
      <c r="H48" s="250"/>
      <c r="I48" s="250"/>
      <c r="J48" s="250"/>
      <c r="K48" s="250"/>
      <c r="L48" s="250"/>
      <c r="M48" s="250"/>
      <c r="N48" s="250"/>
      <c r="O48" s="250"/>
      <c r="P48" s="250"/>
    </row>
    <row r="49" spans="1:16" x14ac:dyDescent="0.55000000000000004">
      <c r="A49" s="188" t="s">
        <v>383</v>
      </c>
      <c r="B49" s="189" t="s">
        <v>384</v>
      </c>
      <c r="C49" s="247"/>
      <c r="D49" s="247"/>
      <c r="E49" s="248">
        <v>50</v>
      </c>
      <c r="F49" s="228">
        <v>50</v>
      </c>
      <c r="G49" s="250">
        <v>5.26</v>
      </c>
      <c r="H49" s="250">
        <v>5.26</v>
      </c>
      <c r="I49" s="250">
        <v>6.54</v>
      </c>
      <c r="J49" s="250">
        <v>6.54</v>
      </c>
      <c r="K49" s="250">
        <v>3.83</v>
      </c>
      <c r="L49" s="250">
        <v>3.83</v>
      </c>
      <c r="M49" s="250">
        <v>94</v>
      </c>
      <c r="N49" s="250">
        <v>94</v>
      </c>
      <c r="O49" s="250">
        <v>1.5</v>
      </c>
      <c r="P49" s="250">
        <v>1.5</v>
      </c>
    </row>
    <row r="50" spans="1:16" x14ac:dyDescent="0.55000000000000004">
      <c r="A50" s="222"/>
      <c r="B50" s="189" t="s">
        <v>385</v>
      </c>
      <c r="C50" s="247"/>
      <c r="D50" s="247"/>
      <c r="E50" s="228">
        <v>125</v>
      </c>
      <c r="F50" s="228">
        <v>160</v>
      </c>
      <c r="G50" s="250">
        <v>2.14</v>
      </c>
      <c r="H50" s="250">
        <v>2.85</v>
      </c>
      <c r="I50" s="250">
        <v>1.98</v>
      </c>
      <c r="J50" s="250">
        <v>2.64</v>
      </c>
      <c r="K50" s="250">
        <v>11.04</v>
      </c>
      <c r="L50" s="250">
        <v>14.72</v>
      </c>
      <c r="M50" s="250">
        <v>71</v>
      </c>
      <c r="N50" s="250">
        <v>94.67</v>
      </c>
      <c r="O50" s="250">
        <v>4.09</v>
      </c>
      <c r="P50" s="250">
        <v>5.45</v>
      </c>
    </row>
    <row r="51" spans="1:16" x14ac:dyDescent="0.55000000000000004">
      <c r="A51" s="222"/>
      <c r="B51" s="190" t="s">
        <v>287</v>
      </c>
      <c r="C51" s="229">
        <v>28</v>
      </c>
      <c r="D51" s="229">
        <v>28</v>
      </c>
      <c r="E51" s="229">
        <v>25</v>
      </c>
      <c r="F51" s="229">
        <v>25</v>
      </c>
      <c r="G51" s="250"/>
      <c r="H51" s="250"/>
      <c r="I51" s="250"/>
      <c r="J51" s="250"/>
      <c r="K51" s="250"/>
      <c r="L51" s="250"/>
      <c r="M51" s="250"/>
      <c r="N51" s="250"/>
      <c r="O51" s="250"/>
      <c r="P51" s="250"/>
    </row>
    <row r="52" spans="1:16" x14ac:dyDescent="0.55000000000000004">
      <c r="A52" s="222"/>
      <c r="B52" s="190" t="s">
        <v>283</v>
      </c>
      <c r="C52" s="229">
        <v>4</v>
      </c>
      <c r="D52" s="229">
        <v>4</v>
      </c>
      <c r="E52" s="196">
        <v>4</v>
      </c>
      <c r="F52" s="196">
        <v>4</v>
      </c>
      <c r="G52" s="250"/>
      <c r="H52" s="250"/>
      <c r="I52" s="250"/>
      <c r="J52" s="250"/>
      <c r="K52" s="250"/>
      <c r="L52" s="250"/>
      <c r="M52" s="250"/>
      <c r="N52" s="250"/>
      <c r="O52" s="250"/>
      <c r="P52" s="250"/>
    </row>
    <row r="53" spans="1:16" x14ac:dyDescent="0.55000000000000004">
      <c r="A53" s="222"/>
      <c r="B53" s="190" t="s">
        <v>386</v>
      </c>
      <c r="C53" s="229">
        <v>6</v>
      </c>
      <c r="D53" s="229">
        <v>6</v>
      </c>
      <c r="E53" s="229">
        <v>6</v>
      </c>
      <c r="F53" s="229">
        <v>6</v>
      </c>
      <c r="G53" s="250"/>
      <c r="H53" s="250"/>
      <c r="I53" s="250"/>
      <c r="J53" s="250"/>
      <c r="K53" s="250"/>
      <c r="L53" s="250"/>
      <c r="M53" s="250"/>
      <c r="N53" s="250"/>
      <c r="O53" s="250"/>
      <c r="P53" s="250"/>
    </row>
    <row r="54" spans="1:16" ht="39.75" customHeight="1" x14ac:dyDescent="0.55000000000000004">
      <c r="A54" s="222"/>
      <c r="B54" s="190" t="s">
        <v>19</v>
      </c>
      <c r="C54" s="229">
        <v>2</v>
      </c>
      <c r="D54" s="229">
        <v>2</v>
      </c>
      <c r="E54" s="229">
        <v>2</v>
      </c>
      <c r="F54" s="229">
        <v>2</v>
      </c>
      <c r="G54" s="250"/>
      <c r="H54" s="250"/>
      <c r="I54" s="250"/>
      <c r="J54" s="250"/>
      <c r="K54" s="250"/>
      <c r="L54" s="250"/>
      <c r="M54" s="250"/>
      <c r="N54" s="250"/>
      <c r="O54" s="250"/>
      <c r="P54" s="250"/>
    </row>
    <row r="55" spans="1:16" x14ac:dyDescent="0.55000000000000004">
      <c r="A55" s="222"/>
      <c r="B55" s="191" t="s">
        <v>44</v>
      </c>
      <c r="C55" s="229">
        <v>18</v>
      </c>
      <c r="D55" s="229">
        <v>18</v>
      </c>
      <c r="E55" s="181">
        <v>15</v>
      </c>
      <c r="F55" s="181">
        <v>15</v>
      </c>
      <c r="G55" s="250"/>
      <c r="H55" s="250"/>
      <c r="I55" s="250"/>
      <c r="J55" s="250"/>
      <c r="K55" s="250"/>
      <c r="L55" s="250"/>
      <c r="M55" s="250"/>
      <c r="N55" s="250"/>
      <c r="O55" s="250"/>
      <c r="P55" s="250"/>
    </row>
    <row r="56" spans="1:16" ht="50.25" customHeight="1" x14ac:dyDescent="0.55000000000000004">
      <c r="A56" s="222"/>
      <c r="B56" s="190" t="s">
        <v>45</v>
      </c>
      <c r="C56" s="229">
        <v>15</v>
      </c>
      <c r="D56" s="229">
        <v>15</v>
      </c>
      <c r="E56" s="181">
        <v>15</v>
      </c>
      <c r="F56" s="181">
        <v>15</v>
      </c>
      <c r="G56" s="250"/>
      <c r="H56" s="250"/>
      <c r="I56" s="250"/>
      <c r="J56" s="250"/>
      <c r="K56" s="250"/>
      <c r="L56" s="250"/>
      <c r="M56" s="250"/>
      <c r="N56" s="250"/>
      <c r="O56" s="250"/>
      <c r="P56" s="250"/>
    </row>
    <row r="57" spans="1:16" x14ac:dyDescent="0.55000000000000004">
      <c r="A57" s="222"/>
      <c r="B57" s="190" t="s">
        <v>40</v>
      </c>
      <c r="C57" s="229">
        <v>5</v>
      </c>
      <c r="D57" s="229">
        <v>5</v>
      </c>
      <c r="E57" s="181">
        <v>5</v>
      </c>
      <c r="F57" s="181">
        <v>5</v>
      </c>
      <c r="G57" s="250"/>
      <c r="H57" s="250"/>
      <c r="I57" s="250"/>
      <c r="J57" s="250"/>
      <c r="K57" s="250"/>
      <c r="L57" s="250"/>
      <c r="M57" s="250"/>
      <c r="N57" s="250"/>
      <c r="O57" s="250"/>
      <c r="P57" s="250"/>
    </row>
    <row r="58" spans="1:16" x14ac:dyDescent="0.55000000000000004">
      <c r="A58" s="222"/>
      <c r="B58" s="210" t="s">
        <v>182</v>
      </c>
      <c r="C58" s="229">
        <v>139</v>
      </c>
      <c r="D58" s="229">
        <v>178</v>
      </c>
      <c r="E58" s="229">
        <v>114</v>
      </c>
      <c r="F58" s="229">
        <v>146</v>
      </c>
      <c r="G58" s="250"/>
      <c r="H58" s="250"/>
      <c r="I58" s="250"/>
      <c r="J58" s="250"/>
      <c r="K58" s="250"/>
      <c r="L58" s="250"/>
      <c r="M58" s="250"/>
      <c r="N58" s="250"/>
      <c r="O58" s="250"/>
      <c r="P58" s="250"/>
    </row>
    <row r="59" spans="1:16" ht="40.5" customHeight="1" x14ac:dyDescent="0.55000000000000004">
      <c r="A59" s="222"/>
      <c r="B59" s="210" t="s">
        <v>183</v>
      </c>
      <c r="C59" s="229">
        <v>148</v>
      </c>
      <c r="D59" s="229">
        <v>189</v>
      </c>
      <c r="E59" s="229">
        <v>114</v>
      </c>
      <c r="F59" s="229">
        <v>146</v>
      </c>
      <c r="G59" s="250"/>
      <c r="H59" s="250"/>
      <c r="I59" s="250"/>
      <c r="J59" s="250"/>
      <c r="K59" s="250"/>
      <c r="L59" s="250"/>
      <c r="M59" s="250"/>
      <c r="N59" s="250"/>
      <c r="O59" s="250"/>
      <c r="P59" s="250"/>
    </row>
    <row r="60" spans="1:16" x14ac:dyDescent="0.55000000000000004">
      <c r="A60" s="222"/>
      <c r="B60" s="204" t="s">
        <v>184</v>
      </c>
      <c r="C60" s="229">
        <v>114</v>
      </c>
      <c r="D60" s="229">
        <v>146</v>
      </c>
      <c r="E60" s="229">
        <v>114</v>
      </c>
      <c r="F60" s="229">
        <v>146</v>
      </c>
      <c r="G60" s="250"/>
      <c r="H60" s="250"/>
      <c r="I60" s="250"/>
      <c r="J60" s="250"/>
      <c r="K60" s="250"/>
      <c r="L60" s="250"/>
      <c r="M60" s="250"/>
      <c r="N60" s="250"/>
      <c r="O60" s="250"/>
      <c r="P60" s="250"/>
    </row>
    <row r="61" spans="1:16" ht="39.75" customHeight="1" x14ac:dyDescent="0.55000000000000004">
      <c r="A61" s="222"/>
      <c r="B61" s="192" t="s">
        <v>41</v>
      </c>
      <c r="C61" s="229">
        <v>16</v>
      </c>
      <c r="D61" s="229">
        <v>20</v>
      </c>
      <c r="E61" s="181">
        <v>13</v>
      </c>
      <c r="F61" s="181">
        <v>16</v>
      </c>
      <c r="G61" s="250"/>
      <c r="H61" s="250"/>
      <c r="I61" s="250"/>
      <c r="J61" s="250"/>
      <c r="K61" s="250"/>
      <c r="L61" s="250"/>
      <c r="M61" s="250"/>
      <c r="N61" s="250"/>
      <c r="O61" s="250"/>
      <c r="P61" s="250"/>
    </row>
    <row r="62" spans="1:16" ht="39" customHeight="1" x14ac:dyDescent="0.55000000000000004">
      <c r="A62" s="222"/>
      <c r="B62" s="192" t="s">
        <v>42</v>
      </c>
      <c r="C62" s="229">
        <v>17</v>
      </c>
      <c r="D62" s="229">
        <v>21</v>
      </c>
      <c r="E62" s="181">
        <v>13</v>
      </c>
      <c r="F62" s="181">
        <v>16</v>
      </c>
      <c r="G62" s="250"/>
      <c r="H62" s="250"/>
      <c r="I62" s="250"/>
      <c r="J62" s="250"/>
      <c r="K62" s="250"/>
      <c r="L62" s="250"/>
      <c r="M62" s="250"/>
      <c r="N62" s="250"/>
      <c r="O62" s="250"/>
      <c r="P62" s="250"/>
    </row>
    <row r="63" spans="1:16" ht="42.75" customHeight="1" x14ac:dyDescent="0.55000000000000004">
      <c r="A63" s="222"/>
      <c r="B63" s="192" t="s">
        <v>43</v>
      </c>
      <c r="C63" s="229">
        <v>13</v>
      </c>
      <c r="D63" s="229">
        <v>16</v>
      </c>
      <c r="E63" s="181">
        <v>13</v>
      </c>
      <c r="F63" s="181">
        <v>16</v>
      </c>
      <c r="G63" s="250"/>
      <c r="H63" s="250"/>
      <c r="I63" s="250"/>
      <c r="J63" s="250"/>
      <c r="K63" s="250"/>
      <c r="L63" s="250"/>
      <c r="M63" s="250"/>
      <c r="N63" s="250"/>
      <c r="O63" s="250"/>
      <c r="P63" s="250"/>
    </row>
    <row r="64" spans="1:16" x14ac:dyDescent="0.55000000000000004">
      <c r="A64" s="222"/>
      <c r="B64" s="191" t="s">
        <v>44</v>
      </c>
      <c r="C64" s="229">
        <v>6</v>
      </c>
      <c r="D64" s="229">
        <v>7</v>
      </c>
      <c r="E64" s="181">
        <v>5</v>
      </c>
      <c r="F64" s="181">
        <v>6</v>
      </c>
      <c r="G64" s="250"/>
      <c r="H64" s="250"/>
      <c r="I64" s="250"/>
      <c r="J64" s="250"/>
      <c r="K64" s="250"/>
      <c r="L64" s="250"/>
      <c r="M64" s="250"/>
      <c r="N64" s="250"/>
      <c r="O64" s="250"/>
      <c r="P64" s="250"/>
    </row>
    <row r="65" spans="1:16" ht="36.75" customHeight="1" x14ac:dyDescent="0.55000000000000004">
      <c r="A65" s="222"/>
      <c r="B65" s="190" t="s">
        <v>45</v>
      </c>
      <c r="C65" s="229">
        <v>5</v>
      </c>
      <c r="D65" s="229">
        <v>6</v>
      </c>
      <c r="E65" s="181">
        <v>5</v>
      </c>
      <c r="F65" s="181">
        <v>6</v>
      </c>
      <c r="G65" s="250"/>
      <c r="H65" s="250"/>
      <c r="I65" s="250"/>
      <c r="J65" s="250"/>
      <c r="K65" s="250"/>
      <c r="L65" s="250"/>
      <c r="M65" s="250"/>
      <c r="N65" s="250"/>
      <c r="O65" s="250"/>
      <c r="P65" s="250"/>
    </row>
    <row r="66" spans="1:16" x14ac:dyDescent="0.55000000000000004">
      <c r="A66" s="222"/>
      <c r="B66" s="169" t="s">
        <v>175</v>
      </c>
      <c r="C66" s="229">
        <v>0.9</v>
      </c>
      <c r="D66" s="229">
        <v>1.2</v>
      </c>
      <c r="E66" s="229">
        <v>0.7</v>
      </c>
      <c r="F66" s="229">
        <v>0.9</v>
      </c>
      <c r="G66" s="250"/>
      <c r="H66" s="250"/>
      <c r="I66" s="250"/>
      <c r="J66" s="250"/>
      <c r="K66" s="250"/>
      <c r="L66" s="250"/>
      <c r="M66" s="250"/>
      <c r="N66" s="250"/>
      <c r="O66" s="250"/>
      <c r="P66" s="250"/>
    </row>
    <row r="67" spans="1:16" x14ac:dyDescent="0.55000000000000004">
      <c r="A67" s="222"/>
      <c r="B67" s="23" t="s">
        <v>40</v>
      </c>
      <c r="C67" s="165">
        <v>2</v>
      </c>
      <c r="D67" s="165">
        <v>3</v>
      </c>
      <c r="E67" s="229">
        <v>2</v>
      </c>
      <c r="F67" s="229">
        <v>3</v>
      </c>
      <c r="G67" s="250"/>
      <c r="H67" s="250"/>
      <c r="I67" s="250"/>
      <c r="J67" s="250"/>
      <c r="K67" s="250"/>
      <c r="L67" s="250"/>
      <c r="M67" s="250"/>
      <c r="N67" s="250"/>
      <c r="O67" s="250"/>
      <c r="P67" s="250"/>
    </row>
    <row r="68" spans="1:16" x14ac:dyDescent="0.55000000000000004">
      <c r="A68" s="188" t="s">
        <v>387</v>
      </c>
      <c r="B68" s="189" t="s">
        <v>388</v>
      </c>
      <c r="C68" s="247"/>
      <c r="D68" s="247"/>
      <c r="E68" s="248">
        <v>150</v>
      </c>
      <c r="F68" s="248">
        <v>200</v>
      </c>
      <c r="G68" s="250">
        <v>0.11</v>
      </c>
      <c r="H68" s="250">
        <v>0.14000000000000001</v>
      </c>
      <c r="I68" s="250">
        <v>0.02</v>
      </c>
      <c r="J68" s="250">
        <v>0.03</v>
      </c>
      <c r="K68" s="250">
        <v>16.25</v>
      </c>
      <c r="L68" s="250">
        <v>23.03</v>
      </c>
      <c r="M68" s="250">
        <v>67</v>
      </c>
      <c r="N68" s="250">
        <v>95</v>
      </c>
      <c r="O68" s="250">
        <v>3</v>
      </c>
      <c r="P68" s="250">
        <v>4</v>
      </c>
    </row>
    <row r="69" spans="1:16" x14ac:dyDescent="0.55000000000000004">
      <c r="A69" s="222"/>
      <c r="B69" s="191" t="s">
        <v>299</v>
      </c>
      <c r="C69" s="181">
        <v>11</v>
      </c>
      <c r="D69" s="181">
        <v>14</v>
      </c>
      <c r="E69" s="181">
        <v>11</v>
      </c>
      <c r="F69" s="181">
        <v>14</v>
      </c>
      <c r="G69" s="250"/>
      <c r="H69" s="250"/>
      <c r="I69" s="250"/>
      <c r="J69" s="250"/>
      <c r="K69" s="250"/>
      <c r="L69" s="250"/>
      <c r="M69" s="250"/>
      <c r="N69" s="250"/>
      <c r="O69" s="250"/>
      <c r="P69" s="250"/>
    </row>
    <row r="70" spans="1:16" x14ac:dyDescent="0.55000000000000004">
      <c r="A70" s="222"/>
      <c r="B70" s="151" t="s">
        <v>158</v>
      </c>
      <c r="C70" s="201">
        <v>5.5</v>
      </c>
      <c r="D70" s="201">
        <v>10</v>
      </c>
      <c r="E70" s="201">
        <v>5.5</v>
      </c>
      <c r="F70" s="201">
        <v>10</v>
      </c>
      <c r="G70" s="250"/>
      <c r="H70" s="250"/>
      <c r="I70" s="250"/>
      <c r="J70" s="250"/>
      <c r="K70" s="250"/>
      <c r="L70" s="250"/>
      <c r="M70" s="250"/>
      <c r="N70" s="250"/>
      <c r="O70" s="250"/>
      <c r="P70" s="250"/>
    </row>
    <row r="71" spans="1:16" x14ac:dyDescent="0.55000000000000004">
      <c r="A71" s="222"/>
      <c r="B71" s="151" t="s">
        <v>22</v>
      </c>
      <c r="C71" s="181">
        <v>11</v>
      </c>
      <c r="D71" s="181">
        <v>14</v>
      </c>
      <c r="E71" s="181">
        <v>11</v>
      </c>
      <c r="F71" s="181">
        <v>14</v>
      </c>
      <c r="G71" s="250"/>
      <c r="H71" s="250"/>
      <c r="I71" s="250"/>
      <c r="J71" s="250"/>
      <c r="K71" s="250"/>
      <c r="L71" s="250"/>
      <c r="M71" s="250"/>
      <c r="N71" s="250"/>
      <c r="O71" s="250"/>
      <c r="P71" s="250"/>
    </row>
    <row r="72" spans="1:16" x14ac:dyDescent="0.55000000000000004">
      <c r="A72" s="188" t="s">
        <v>389</v>
      </c>
      <c r="B72" s="189" t="s">
        <v>64</v>
      </c>
      <c r="C72" s="247">
        <v>40</v>
      </c>
      <c r="D72" s="247">
        <v>50</v>
      </c>
      <c r="E72" s="248">
        <v>40</v>
      </c>
      <c r="F72" s="248">
        <v>50</v>
      </c>
      <c r="G72" s="249">
        <v>1.64</v>
      </c>
      <c r="H72" s="249">
        <v>2.2999999999999998</v>
      </c>
      <c r="I72" s="249">
        <v>0.48</v>
      </c>
      <c r="J72" s="249">
        <v>0.6</v>
      </c>
      <c r="K72" s="249">
        <v>13.36</v>
      </c>
      <c r="L72" s="249">
        <v>16.7</v>
      </c>
      <c r="M72" s="249">
        <f>G72*4+I72*9+K72*4</f>
        <v>64.319999999999993</v>
      </c>
      <c r="N72" s="249">
        <f>H72*4+J72*9+L72*4</f>
        <v>81.399999999999991</v>
      </c>
      <c r="O72" s="249">
        <v>0</v>
      </c>
      <c r="P72" s="249">
        <v>0</v>
      </c>
    </row>
    <row r="73" spans="1:16" x14ac:dyDescent="0.55000000000000004">
      <c r="A73" s="222"/>
      <c r="B73" s="189" t="s">
        <v>32</v>
      </c>
      <c r="C73" s="247"/>
      <c r="D73" s="247"/>
      <c r="E73" s="224">
        <f t="shared" ref="E73:P73" si="2">E23+E33+E49+E50+E68+E72</f>
        <v>550</v>
      </c>
      <c r="F73" s="224">
        <f t="shared" si="2"/>
        <v>720</v>
      </c>
      <c r="G73" s="224">
        <f t="shared" si="2"/>
        <v>15.200000000000001</v>
      </c>
      <c r="H73" s="224">
        <f t="shared" si="2"/>
        <v>19.68</v>
      </c>
      <c r="I73" s="224">
        <f t="shared" si="2"/>
        <v>17.09</v>
      </c>
      <c r="J73" s="224">
        <f t="shared" si="2"/>
        <v>22.240000000000002</v>
      </c>
      <c r="K73" s="224">
        <f t="shared" si="2"/>
        <v>54.91</v>
      </c>
      <c r="L73" s="224">
        <f t="shared" si="2"/>
        <v>72.849999999999994</v>
      </c>
      <c r="M73" s="224">
        <f t="shared" si="2"/>
        <v>434.92</v>
      </c>
      <c r="N73" s="224">
        <f t="shared" si="2"/>
        <v>572</v>
      </c>
      <c r="O73" s="224">
        <f t="shared" si="2"/>
        <v>16.88</v>
      </c>
      <c r="P73" s="224">
        <f t="shared" si="2"/>
        <v>22.73</v>
      </c>
    </row>
    <row r="74" spans="1:16" x14ac:dyDescent="0.55000000000000004">
      <c r="A74" s="222"/>
      <c r="B74" s="154" t="s">
        <v>65</v>
      </c>
      <c r="C74" s="249"/>
      <c r="D74" s="249"/>
      <c r="E74" s="229"/>
      <c r="F74" s="161"/>
      <c r="G74" s="250"/>
      <c r="H74" s="250"/>
      <c r="I74" s="250"/>
      <c r="J74" s="250"/>
      <c r="K74" s="250"/>
      <c r="L74" s="250"/>
      <c r="M74" s="250"/>
      <c r="N74" s="250"/>
      <c r="O74" s="250"/>
      <c r="P74" s="250"/>
    </row>
    <row r="75" spans="1:16" x14ac:dyDescent="0.55000000000000004">
      <c r="A75" s="188" t="s">
        <v>390</v>
      </c>
      <c r="B75" s="189" t="s">
        <v>391</v>
      </c>
      <c r="C75" s="247"/>
      <c r="D75" s="247"/>
      <c r="E75" s="248">
        <v>200</v>
      </c>
      <c r="F75" s="228">
        <v>215</v>
      </c>
      <c r="G75" s="250">
        <v>8.36</v>
      </c>
      <c r="H75" s="250">
        <v>8.7799999999999994</v>
      </c>
      <c r="I75" s="250">
        <v>5.25</v>
      </c>
      <c r="J75" s="250">
        <v>5.51</v>
      </c>
      <c r="K75" s="250">
        <v>18.940000000000001</v>
      </c>
      <c r="L75" s="250">
        <v>19.89</v>
      </c>
      <c r="M75" s="250">
        <v>181</v>
      </c>
      <c r="N75" s="250">
        <v>190.05</v>
      </c>
      <c r="O75" s="250">
        <v>18.649999999999999</v>
      </c>
      <c r="P75" s="250">
        <v>19.579999999999998</v>
      </c>
    </row>
    <row r="76" spans="1:16" x14ac:dyDescent="0.55000000000000004">
      <c r="A76" s="188"/>
      <c r="B76" s="189" t="s">
        <v>150</v>
      </c>
      <c r="C76" s="247"/>
      <c r="D76" s="247"/>
      <c r="E76" s="248">
        <v>15</v>
      </c>
      <c r="F76" s="228">
        <v>20</v>
      </c>
      <c r="G76" s="185">
        <v>0.64</v>
      </c>
      <c r="H76" s="185">
        <v>0.66</v>
      </c>
      <c r="I76" s="185">
        <v>1.1599999999999999</v>
      </c>
      <c r="J76" s="185">
        <v>1.29</v>
      </c>
      <c r="K76" s="185">
        <v>2.11</v>
      </c>
      <c r="L76" s="185">
        <v>2.3199999999999998</v>
      </c>
      <c r="M76" s="185">
        <v>19</v>
      </c>
      <c r="N76" s="185">
        <v>20</v>
      </c>
      <c r="O76" s="185">
        <v>0.13</v>
      </c>
      <c r="P76" s="185">
        <v>0.13</v>
      </c>
    </row>
    <row r="77" spans="1:16" s="159" customFormat="1" x14ac:dyDescent="0.55000000000000004">
      <c r="A77" s="188"/>
      <c r="B77" s="194" t="s">
        <v>48</v>
      </c>
      <c r="C77" s="229">
        <v>129</v>
      </c>
      <c r="D77" s="229">
        <v>136</v>
      </c>
      <c r="E77" s="229">
        <v>97</v>
      </c>
      <c r="F77" s="229">
        <v>102</v>
      </c>
      <c r="G77" s="250"/>
      <c r="H77" s="250"/>
      <c r="I77" s="250"/>
      <c r="J77" s="250"/>
      <c r="K77" s="250"/>
      <c r="L77" s="250"/>
      <c r="M77" s="250"/>
      <c r="N77" s="250"/>
      <c r="O77" s="250"/>
      <c r="P77" s="250"/>
    </row>
    <row r="78" spans="1:16" s="159" customFormat="1" x14ac:dyDescent="0.55000000000000004">
      <c r="A78" s="188"/>
      <c r="B78" s="194" t="s">
        <v>49</v>
      </c>
      <c r="C78" s="229">
        <v>139</v>
      </c>
      <c r="D78" s="229">
        <v>146</v>
      </c>
      <c r="E78" s="229">
        <v>97</v>
      </c>
      <c r="F78" s="229">
        <v>102</v>
      </c>
      <c r="G78" s="250"/>
      <c r="H78" s="250"/>
      <c r="I78" s="250"/>
      <c r="J78" s="250"/>
      <c r="K78" s="250"/>
      <c r="L78" s="250"/>
      <c r="M78" s="250"/>
      <c r="N78" s="250"/>
      <c r="O78" s="250"/>
      <c r="P78" s="250"/>
    </row>
    <row r="79" spans="1:16" s="159" customFormat="1" ht="48" customHeight="1" x14ac:dyDescent="0.55000000000000004">
      <c r="A79" s="188"/>
      <c r="B79" s="194" t="s">
        <v>50</v>
      </c>
      <c r="C79" s="229">
        <v>149</v>
      </c>
      <c r="D79" s="229">
        <v>157</v>
      </c>
      <c r="E79" s="229">
        <v>97</v>
      </c>
      <c r="F79" s="229">
        <v>102</v>
      </c>
      <c r="G79" s="250"/>
      <c r="H79" s="250"/>
      <c r="I79" s="250"/>
      <c r="J79" s="250"/>
      <c r="K79" s="250"/>
      <c r="L79" s="250"/>
      <c r="M79" s="250"/>
      <c r="N79" s="250"/>
      <c r="O79" s="250"/>
      <c r="P79" s="250"/>
    </row>
    <row r="80" spans="1:16" s="159" customFormat="1" x14ac:dyDescent="0.55000000000000004">
      <c r="A80" s="188"/>
      <c r="B80" s="194" t="s">
        <v>51</v>
      </c>
      <c r="C80" s="229">
        <v>162</v>
      </c>
      <c r="D80" s="229">
        <v>170</v>
      </c>
      <c r="E80" s="229">
        <v>97</v>
      </c>
      <c r="F80" s="229">
        <v>102</v>
      </c>
      <c r="G80" s="250"/>
      <c r="H80" s="250"/>
      <c r="I80" s="250"/>
      <c r="J80" s="250"/>
      <c r="K80" s="250"/>
      <c r="L80" s="250"/>
      <c r="M80" s="250"/>
      <c r="N80" s="250"/>
      <c r="O80" s="250"/>
      <c r="P80" s="250"/>
    </row>
    <row r="81" spans="1:16" s="159" customFormat="1" x14ac:dyDescent="0.55000000000000004">
      <c r="A81" s="188"/>
      <c r="B81" s="191" t="s">
        <v>52</v>
      </c>
      <c r="C81" s="229">
        <v>97</v>
      </c>
      <c r="D81" s="229">
        <v>102</v>
      </c>
      <c r="E81" s="229">
        <v>97</v>
      </c>
      <c r="F81" s="229">
        <v>102</v>
      </c>
      <c r="G81" s="250"/>
      <c r="H81" s="250"/>
      <c r="I81" s="250"/>
      <c r="J81" s="250"/>
      <c r="K81" s="250"/>
      <c r="L81" s="250"/>
      <c r="M81" s="250"/>
      <c r="N81" s="250"/>
      <c r="O81" s="250"/>
      <c r="P81" s="250"/>
    </row>
    <row r="82" spans="1:16" s="159" customFormat="1" x14ac:dyDescent="0.55000000000000004">
      <c r="A82" s="188"/>
      <c r="B82" s="184" t="s">
        <v>18</v>
      </c>
      <c r="C82" s="196">
        <v>9</v>
      </c>
      <c r="D82" s="196">
        <v>10</v>
      </c>
      <c r="E82" s="196">
        <v>9</v>
      </c>
      <c r="F82" s="196">
        <v>10</v>
      </c>
      <c r="G82" s="250"/>
      <c r="H82" s="250"/>
      <c r="I82" s="250"/>
      <c r="J82" s="250"/>
      <c r="K82" s="250"/>
      <c r="L82" s="250"/>
      <c r="M82" s="250"/>
      <c r="N82" s="250"/>
      <c r="O82" s="250"/>
      <c r="P82" s="250"/>
    </row>
    <row r="83" spans="1:16" s="159" customFormat="1" x14ac:dyDescent="0.55000000000000004">
      <c r="A83" s="188"/>
      <c r="B83" s="184" t="s">
        <v>29</v>
      </c>
      <c r="C83" s="196">
        <v>4</v>
      </c>
      <c r="D83" s="196">
        <v>6</v>
      </c>
      <c r="E83" s="196">
        <v>4</v>
      </c>
      <c r="F83" s="196">
        <v>6</v>
      </c>
      <c r="G83" s="250"/>
      <c r="H83" s="250"/>
      <c r="I83" s="250"/>
      <c r="J83" s="250"/>
      <c r="K83" s="250"/>
      <c r="L83" s="250"/>
      <c r="M83" s="250"/>
      <c r="N83" s="250"/>
      <c r="O83" s="250"/>
      <c r="P83" s="250"/>
    </row>
    <row r="84" spans="1:16" s="159" customFormat="1" x14ac:dyDescent="0.55000000000000004">
      <c r="A84" s="188"/>
      <c r="B84" s="191" t="s">
        <v>44</v>
      </c>
      <c r="C84" s="229">
        <v>20</v>
      </c>
      <c r="D84" s="229">
        <v>21</v>
      </c>
      <c r="E84" s="229">
        <v>17</v>
      </c>
      <c r="F84" s="229">
        <v>18</v>
      </c>
      <c r="G84" s="250"/>
      <c r="H84" s="250"/>
      <c r="I84" s="250"/>
      <c r="J84" s="250"/>
      <c r="K84" s="250"/>
      <c r="L84" s="250"/>
      <c r="M84" s="250"/>
      <c r="N84" s="250"/>
      <c r="O84" s="250"/>
      <c r="P84" s="250"/>
    </row>
    <row r="85" spans="1:16" s="159" customFormat="1" x14ac:dyDescent="0.55000000000000004">
      <c r="A85" s="188"/>
      <c r="B85" s="191" t="s">
        <v>45</v>
      </c>
      <c r="C85" s="229">
        <v>17</v>
      </c>
      <c r="D85" s="229">
        <v>18</v>
      </c>
      <c r="E85" s="229">
        <v>17</v>
      </c>
      <c r="F85" s="229">
        <v>18</v>
      </c>
      <c r="G85" s="250"/>
      <c r="H85" s="250"/>
      <c r="I85" s="250"/>
      <c r="J85" s="250"/>
      <c r="K85" s="250"/>
      <c r="L85" s="250"/>
      <c r="M85" s="250"/>
      <c r="N85" s="250"/>
      <c r="O85" s="250"/>
      <c r="P85" s="250"/>
    </row>
    <row r="86" spans="1:16" s="159" customFormat="1" ht="41.25" customHeight="1" x14ac:dyDescent="0.55000000000000004">
      <c r="A86" s="188"/>
      <c r="B86" s="192" t="s">
        <v>41</v>
      </c>
      <c r="C86" s="181">
        <v>33</v>
      </c>
      <c r="D86" s="181">
        <v>34</v>
      </c>
      <c r="E86" s="181">
        <v>26</v>
      </c>
      <c r="F86" s="181">
        <v>27</v>
      </c>
      <c r="G86" s="250"/>
      <c r="H86" s="250"/>
      <c r="I86" s="250"/>
      <c r="J86" s="250"/>
      <c r="K86" s="250"/>
      <c r="L86" s="250"/>
      <c r="M86" s="250"/>
      <c r="N86" s="250"/>
      <c r="O86" s="250"/>
      <c r="P86" s="250"/>
    </row>
    <row r="87" spans="1:16" s="159" customFormat="1" x14ac:dyDescent="0.55000000000000004">
      <c r="A87" s="188"/>
      <c r="B87" s="192" t="s">
        <v>42</v>
      </c>
      <c r="C87" s="181">
        <v>35</v>
      </c>
      <c r="D87" s="181">
        <v>36</v>
      </c>
      <c r="E87" s="181">
        <v>26</v>
      </c>
      <c r="F87" s="181">
        <v>27</v>
      </c>
      <c r="G87" s="250"/>
      <c r="H87" s="250"/>
      <c r="I87" s="250"/>
      <c r="J87" s="250"/>
      <c r="K87" s="250"/>
      <c r="L87" s="250"/>
      <c r="M87" s="250"/>
      <c r="N87" s="250"/>
      <c r="O87" s="250"/>
      <c r="P87" s="250"/>
    </row>
    <row r="88" spans="1:16" s="159" customFormat="1" x14ac:dyDescent="0.55000000000000004">
      <c r="A88" s="188"/>
      <c r="B88" s="192" t="s">
        <v>43</v>
      </c>
      <c r="C88" s="181">
        <v>26</v>
      </c>
      <c r="D88" s="181">
        <v>27</v>
      </c>
      <c r="E88" s="181">
        <v>26</v>
      </c>
      <c r="F88" s="181">
        <v>27</v>
      </c>
      <c r="G88" s="250"/>
      <c r="H88" s="250"/>
      <c r="I88" s="250"/>
      <c r="J88" s="250"/>
      <c r="K88" s="250"/>
      <c r="L88" s="250"/>
      <c r="M88" s="250"/>
      <c r="N88" s="250"/>
      <c r="O88" s="250"/>
      <c r="P88" s="250"/>
    </row>
    <row r="89" spans="1:16" s="159" customFormat="1" x14ac:dyDescent="0.55000000000000004">
      <c r="A89" s="188"/>
      <c r="B89" s="190" t="s">
        <v>38</v>
      </c>
      <c r="C89" s="229">
        <v>211</v>
      </c>
      <c r="D89" s="229">
        <v>221</v>
      </c>
      <c r="E89" s="229">
        <v>169</v>
      </c>
      <c r="F89" s="229">
        <v>177</v>
      </c>
      <c r="G89" s="250"/>
      <c r="H89" s="250"/>
      <c r="I89" s="250"/>
      <c r="J89" s="250"/>
      <c r="K89" s="250"/>
      <c r="L89" s="250"/>
      <c r="M89" s="250"/>
      <c r="N89" s="250"/>
      <c r="O89" s="250"/>
      <c r="P89" s="250"/>
    </row>
    <row r="90" spans="1:16" s="159" customFormat="1" x14ac:dyDescent="0.55000000000000004">
      <c r="A90" s="188"/>
      <c r="B90" s="191" t="s">
        <v>39</v>
      </c>
      <c r="C90" s="229">
        <v>177</v>
      </c>
      <c r="D90" s="229">
        <v>186</v>
      </c>
      <c r="E90" s="229">
        <v>169</v>
      </c>
      <c r="F90" s="229">
        <v>177</v>
      </c>
      <c r="G90" s="250"/>
      <c r="H90" s="250"/>
      <c r="I90" s="250"/>
      <c r="J90" s="250"/>
      <c r="K90" s="250"/>
      <c r="L90" s="250"/>
      <c r="M90" s="250"/>
      <c r="N90" s="250"/>
      <c r="O90" s="250"/>
      <c r="P90" s="250"/>
    </row>
    <row r="91" spans="1:16" s="159" customFormat="1" x14ac:dyDescent="0.55000000000000004">
      <c r="A91" s="188"/>
      <c r="B91" s="183" t="s">
        <v>20</v>
      </c>
      <c r="C91" s="229">
        <v>23</v>
      </c>
      <c r="D91" s="229">
        <v>25</v>
      </c>
      <c r="E91" s="229">
        <v>23</v>
      </c>
      <c r="F91" s="229">
        <v>25</v>
      </c>
      <c r="G91" s="250"/>
      <c r="H91" s="250"/>
      <c r="I91" s="250"/>
      <c r="J91" s="250"/>
      <c r="K91" s="250"/>
      <c r="L91" s="250"/>
      <c r="M91" s="250"/>
      <c r="N91" s="250"/>
      <c r="O91" s="250"/>
      <c r="P91" s="250"/>
    </row>
    <row r="92" spans="1:16" s="159" customFormat="1" x14ac:dyDescent="0.55000000000000004">
      <c r="A92" s="188"/>
      <c r="B92" s="183" t="s">
        <v>18</v>
      </c>
      <c r="C92" s="229">
        <v>15</v>
      </c>
      <c r="D92" s="229">
        <v>20</v>
      </c>
      <c r="E92" s="229">
        <v>15</v>
      </c>
      <c r="F92" s="229">
        <v>20</v>
      </c>
      <c r="G92" s="250"/>
      <c r="H92" s="250"/>
      <c r="I92" s="250"/>
      <c r="J92" s="250"/>
      <c r="K92" s="250"/>
      <c r="L92" s="250"/>
      <c r="M92" s="250"/>
      <c r="N92" s="250"/>
      <c r="O92" s="250"/>
      <c r="P92" s="250"/>
    </row>
    <row r="93" spans="1:16" s="159" customFormat="1" x14ac:dyDescent="0.55000000000000004">
      <c r="A93" s="188"/>
      <c r="B93" s="183" t="s">
        <v>29</v>
      </c>
      <c r="C93" s="229">
        <v>0.8</v>
      </c>
      <c r="D93" s="229">
        <v>1</v>
      </c>
      <c r="E93" s="229">
        <v>0.8</v>
      </c>
      <c r="F93" s="229">
        <v>1</v>
      </c>
      <c r="G93" s="250"/>
      <c r="H93" s="250"/>
      <c r="I93" s="250"/>
      <c r="J93" s="250"/>
      <c r="K93" s="250"/>
      <c r="L93" s="250"/>
      <c r="M93" s="250"/>
      <c r="N93" s="250"/>
      <c r="O93" s="250"/>
      <c r="P93" s="250"/>
    </row>
    <row r="94" spans="1:16" s="159" customFormat="1" x14ac:dyDescent="0.55000000000000004">
      <c r="A94" s="188"/>
      <c r="B94" s="183" t="s">
        <v>19</v>
      </c>
      <c r="C94" s="229">
        <v>0.8</v>
      </c>
      <c r="D94" s="229">
        <v>1</v>
      </c>
      <c r="E94" s="229">
        <v>0.8</v>
      </c>
      <c r="F94" s="229">
        <v>1</v>
      </c>
      <c r="G94" s="250"/>
      <c r="H94" s="250"/>
      <c r="I94" s="250"/>
      <c r="J94" s="250"/>
      <c r="K94" s="250"/>
      <c r="L94" s="250"/>
      <c r="M94" s="250"/>
      <c r="N94" s="250"/>
      <c r="O94" s="250"/>
      <c r="P94" s="250"/>
    </row>
    <row r="95" spans="1:16" x14ac:dyDescent="0.55000000000000004">
      <c r="A95" s="188" t="s">
        <v>392</v>
      </c>
      <c r="B95" s="155" t="s">
        <v>393</v>
      </c>
      <c r="C95" s="96"/>
      <c r="D95" s="96"/>
      <c r="E95" s="97">
        <v>60</v>
      </c>
      <c r="F95" s="97">
        <v>60</v>
      </c>
      <c r="G95" s="73">
        <v>4.1399999999999997</v>
      </c>
      <c r="H95" s="73">
        <v>4.1399999999999997</v>
      </c>
      <c r="I95" s="73">
        <v>6.2</v>
      </c>
      <c r="J95" s="73">
        <v>6.2</v>
      </c>
      <c r="K95" s="73">
        <v>30.08</v>
      </c>
      <c r="L95" s="73">
        <v>30.08</v>
      </c>
      <c r="M95" s="73">
        <v>206</v>
      </c>
      <c r="N95" s="73">
        <v>206</v>
      </c>
      <c r="O95" s="73">
        <v>0.03</v>
      </c>
      <c r="P95" s="73">
        <v>0.03</v>
      </c>
    </row>
    <row r="96" spans="1:16" x14ac:dyDescent="0.55000000000000004">
      <c r="A96" s="222"/>
      <c r="B96" s="204" t="s">
        <v>71</v>
      </c>
      <c r="C96" s="182">
        <v>0.9</v>
      </c>
      <c r="D96" s="182">
        <v>1</v>
      </c>
      <c r="E96" s="209">
        <v>0.9</v>
      </c>
      <c r="F96" s="209">
        <v>1</v>
      </c>
      <c r="G96" s="250"/>
      <c r="H96" s="250"/>
      <c r="I96" s="250"/>
      <c r="J96" s="250"/>
      <c r="K96" s="250"/>
      <c r="L96" s="250"/>
      <c r="M96" s="250"/>
      <c r="N96" s="250"/>
      <c r="O96" s="250"/>
      <c r="P96" s="250"/>
    </row>
    <row r="97" spans="1:16" x14ac:dyDescent="0.55000000000000004">
      <c r="A97" s="222"/>
      <c r="B97" s="98" t="s">
        <v>29</v>
      </c>
      <c r="C97" s="99">
        <v>5</v>
      </c>
      <c r="D97" s="99">
        <v>5</v>
      </c>
      <c r="E97" s="99">
        <v>5</v>
      </c>
      <c r="F97" s="99">
        <v>5</v>
      </c>
      <c r="G97" s="250"/>
      <c r="H97" s="250"/>
      <c r="I97" s="250"/>
      <c r="J97" s="250"/>
      <c r="K97" s="250"/>
      <c r="L97" s="250"/>
      <c r="M97" s="250"/>
      <c r="N97" s="250"/>
      <c r="O97" s="250"/>
      <c r="P97" s="250"/>
    </row>
    <row r="98" spans="1:16" x14ac:dyDescent="0.55000000000000004">
      <c r="A98" s="222"/>
      <c r="B98" s="98" t="s">
        <v>40</v>
      </c>
      <c r="C98" s="99">
        <v>2.4</v>
      </c>
      <c r="D98" s="99">
        <v>2.4</v>
      </c>
      <c r="E98" s="99">
        <v>2.4</v>
      </c>
      <c r="F98" s="99">
        <v>2.4</v>
      </c>
      <c r="G98" s="250"/>
      <c r="H98" s="250"/>
      <c r="I98" s="250"/>
      <c r="J98" s="250"/>
      <c r="K98" s="250"/>
      <c r="L98" s="250"/>
      <c r="M98" s="250"/>
      <c r="N98" s="250"/>
      <c r="O98" s="250"/>
      <c r="P98" s="250"/>
    </row>
    <row r="99" spans="1:16" x14ac:dyDescent="0.55000000000000004">
      <c r="A99" s="222"/>
      <c r="B99" s="98" t="s">
        <v>72</v>
      </c>
      <c r="C99" s="99">
        <v>2</v>
      </c>
      <c r="D99" s="99">
        <v>2</v>
      </c>
      <c r="E99" s="99">
        <v>2</v>
      </c>
      <c r="F99" s="99">
        <v>2</v>
      </c>
      <c r="G99" s="250"/>
      <c r="H99" s="250"/>
      <c r="I99" s="250"/>
      <c r="J99" s="250"/>
      <c r="K99" s="250"/>
      <c r="L99" s="250"/>
      <c r="M99" s="250"/>
      <c r="N99" s="250"/>
      <c r="O99" s="250"/>
      <c r="P99" s="250"/>
    </row>
    <row r="100" spans="1:16" x14ac:dyDescent="0.55000000000000004">
      <c r="A100" s="222"/>
      <c r="B100" s="98" t="s">
        <v>116</v>
      </c>
      <c r="C100" s="99">
        <v>35</v>
      </c>
      <c r="D100" s="99">
        <v>35</v>
      </c>
      <c r="E100" s="99">
        <v>35</v>
      </c>
      <c r="F100" s="99">
        <v>35</v>
      </c>
      <c r="G100" s="250"/>
      <c r="H100" s="250"/>
      <c r="I100" s="250"/>
      <c r="J100" s="250"/>
      <c r="K100" s="250"/>
      <c r="L100" s="250"/>
      <c r="M100" s="250"/>
      <c r="N100" s="250"/>
      <c r="O100" s="250"/>
      <c r="P100" s="250"/>
    </row>
    <row r="101" spans="1:16" x14ac:dyDescent="0.55000000000000004">
      <c r="A101" s="222"/>
      <c r="B101" s="98" t="s">
        <v>22</v>
      </c>
      <c r="C101" s="99">
        <v>12</v>
      </c>
      <c r="D101" s="99">
        <v>12</v>
      </c>
      <c r="E101" s="99">
        <v>12</v>
      </c>
      <c r="F101" s="99">
        <v>12</v>
      </c>
      <c r="G101" s="250"/>
      <c r="H101" s="250"/>
      <c r="I101" s="250"/>
      <c r="J101" s="250"/>
      <c r="K101" s="250"/>
      <c r="L101" s="250"/>
      <c r="M101" s="250"/>
      <c r="N101" s="250"/>
      <c r="O101" s="250"/>
      <c r="P101" s="250"/>
    </row>
    <row r="102" spans="1:16" x14ac:dyDescent="0.55000000000000004">
      <c r="A102" s="222"/>
      <c r="B102" s="100" t="s">
        <v>20</v>
      </c>
      <c r="C102" s="99">
        <v>5</v>
      </c>
      <c r="D102" s="99">
        <v>5</v>
      </c>
      <c r="E102" s="99">
        <v>5</v>
      </c>
      <c r="F102" s="99">
        <v>5</v>
      </c>
      <c r="G102" s="250"/>
      <c r="H102" s="250"/>
      <c r="I102" s="250"/>
      <c r="J102" s="250"/>
      <c r="K102" s="250"/>
      <c r="L102" s="250"/>
      <c r="M102" s="250"/>
      <c r="N102" s="250"/>
      <c r="O102" s="250"/>
      <c r="P102" s="250"/>
    </row>
    <row r="103" spans="1:16" x14ac:dyDescent="0.55000000000000004">
      <c r="A103" s="222" t="s">
        <v>389</v>
      </c>
      <c r="B103" s="189" t="s">
        <v>78</v>
      </c>
      <c r="C103" s="247">
        <v>35</v>
      </c>
      <c r="D103" s="247">
        <v>40</v>
      </c>
      <c r="E103" s="248">
        <v>35</v>
      </c>
      <c r="F103" s="248">
        <v>40</v>
      </c>
      <c r="G103" s="250">
        <v>1.66</v>
      </c>
      <c r="H103" s="250">
        <v>2</v>
      </c>
      <c r="I103" s="250">
        <v>0.28000000000000003</v>
      </c>
      <c r="J103" s="250">
        <v>0.32</v>
      </c>
      <c r="K103" s="250">
        <v>17.22</v>
      </c>
      <c r="L103" s="250">
        <v>19.68</v>
      </c>
      <c r="M103" s="250">
        <f>G103*4+I103*9+K103*4</f>
        <v>78.039999999999992</v>
      </c>
      <c r="N103" s="250">
        <f>H103*4+J103*9+L103*4</f>
        <v>89.6</v>
      </c>
      <c r="O103" s="250">
        <v>0</v>
      </c>
      <c r="P103" s="250">
        <v>0</v>
      </c>
    </row>
    <row r="104" spans="1:16" x14ac:dyDescent="0.55000000000000004">
      <c r="A104" s="188" t="s">
        <v>394</v>
      </c>
      <c r="B104" s="24" t="s">
        <v>77</v>
      </c>
      <c r="C104" s="19">
        <v>93</v>
      </c>
      <c r="D104" s="19">
        <v>93</v>
      </c>
      <c r="E104" s="248">
        <v>93</v>
      </c>
      <c r="F104" s="248">
        <v>93</v>
      </c>
      <c r="G104" s="250">
        <v>0.37</v>
      </c>
      <c r="H104" s="250">
        <v>0.37</v>
      </c>
      <c r="I104" s="250">
        <v>0.37</v>
      </c>
      <c r="J104" s="250">
        <v>0.37</v>
      </c>
      <c r="K104" s="250">
        <v>9.73</v>
      </c>
      <c r="L104" s="250">
        <v>9.73</v>
      </c>
      <c r="M104" s="250">
        <v>41.85</v>
      </c>
      <c r="N104" s="250">
        <v>41.85</v>
      </c>
      <c r="O104" s="250">
        <v>9.3000000000000007</v>
      </c>
      <c r="P104" s="250">
        <v>9.3000000000000007</v>
      </c>
    </row>
    <row r="105" spans="1:16" x14ac:dyDescent="0.55000000000000004">
      <c r="A105" s="188" t="s">
        <v>395</v>
      </c>
      <c r="B105" s="193" t="s">
        <v>74</v>
      </c>
      <c r="C105" s="247"/>
      <c r="D105" s="247"/>
      <c r="E105" s="248">
        <v>180</v>
      </c>
      <c r="F105" s="248">
        <v>200</v>
      </c>
      <c r="G105" s="250">
        <v>0.03</v>
      </c>
      <c r="H105" s="250">
        <v>0.03</v>
      </c>
      <c r="I105" s="250">
        <v>0.01</v>
      </c>
      <c r="J105" s="250">
        <v>0.01</v>
      </c>
      <c r="K105" s="250">
        <v>9.98</v>
      </c>
      <c r="L105" s="250">
        <v>12.97</v>
      </c>
      <c r="M105" s="250">
        <v>42</v>
      </c>
      <c r="N105" s="250">
        <v>54</v>
      </c>
      <c r="O105" s="250">
        <v>0</v>
      </c>
      <c r="P105" s="250">
        <v>0</v>
      </c>
    </row>
    <row r="106" spans="1:16" x14ac:dyDescent="0.55000000000000004">
      <c r="A106" s="222"/>
      <c r="B106" s="190" t="s">
        <v>75</v>
      </c>
      <c r="C106" s="229">
        <v>0.45</v>
      </c>
      <c r="D106" s="229">
        <v>0.54</v>
      </c>
      <c r="E106" s="229">
        <v>0.45</v>
      </c>
      <c r="F106" s="229">
        <v>0.54</v>
      </c>
      <c r="G106" s="250"/>
      <c r="H106" s="250"/>
      <c r="I106" s="250"/>
      <c r="J106" s="250"/>
      <c r="K106" s="250"/>
      <c r="L106" s="250"/>
      <c r="M106" s="250"/>
      <c r="N106" s="250"/>
      <c r="O106" s="250"/>
      <c r="P106" s="250"/>
    </row>
    <row r="107" spans="1:16" x14ac:dyDescent="0.55000000000000004">
      <c r="A107" s="222"/>
      <c r="B107" s="190" t="s">
        <v>22</v>
      </c>
      <c r="C107" s="229">
        <v>10</v>
      </c>
      <c r="D107" s="229">
        <v>13</v>
      </c>
      <c r="E107" s="229">
        <v>10</v>
      </c>
      <c r="F107" s="229">
        <v>13</v>
      </c>
      <c r="G107" s="250"/>
      <c r="H107" s="250"/>
      <c r="I107" s="250"/>
      <c r="J107" s="250"/>
      <c r="K107" s="250"/>
      <c r="L107" s="250"/>
      <c r="M107" s="250"/>
      <c r="N107" s="250"/>
      <c r="O107" s="250"/>
      <c r="P107" s="250"/>
    </row>
    <row r="108" spans="1:16" x14ac:dyDescent="0.55000000000000004">
      <c r="A108" s="222"/>
      <c r="B108" s="189" t="s">
        <v>32</v>
      </c>
      <c r="C108" s="247"/>
      <c r="D108" s="247"/>
      <c r="E108" s="224">
        <f t="shared" ref="E108:P108" si="3">E75+E76+E95+E103+E104+E105</f>
        <v>583</v>
      </c>
      <c r="F108" s="224">
        <f t="shared" si="3"/>
        <v>628</v>
      </c>
      <c r="G108" s="224">
        <f t="shared" si="3"/>
        <v>15.2</v>
      </c>
      <c r="H108" s="224">
        <f t="shared" si="3"/>
        <v>15.979999999999997</v>
      </c>
      <c r="I108" s="224">
        <f t="shared" si="3"/>
        <v>13.269999999999998</v>
      </c>
      <c r="J108" s="224">
        <f t="shared" si="3"/>
        <v>13.7</v>
      </c>
      <c r="K108" s="224">
        <f t="shared" si="3"/>
        <v>88.06</v>
      </c>
      <c r="L108" s="224">
        <f t="shared" si="3"/>
        <v>94.67</v>
      </c>
      <c r="M108" s="224">
        <f t="shared" si="3"/>
        <v>567.89</v>
      </c>
      <c r="N108" s="224">
        <f t="shared" si="3"/>
        <v>601.5</v>
      </c>
      <c r="O108" s="224">
        <f t="shared" si="3"/>
        <v>28.11</v>
      </c>
      <c r="P108" s="224">
        <f t="shared" si="3"/>
        <v>29.04</v>
      </c>
    </row>
    <row r="109" spans="1:16" x14ac:dyDescent="0.55000000000000004">
      <c r="A109" s="222"/>
      <c r="B109" s="163" t="s">
        <v>79</v>
      </c>
      <c r="C109" s="196"/>
      <c r="D109" s="196"/>
      <c r="E109" s="196"/>
      <c r="F109" s="196"/>
      <c r="G109" s="250"/>
      <c r="H109" s="250"/>
      <c r="I109" s="250"/>
      <c r="J109" s="250"/>
      <c r="K109" s="250"/>
      <c r="L109" s="250"/>
      <c r="M109" s="250"/>
      <c r="N109" s="250"/>
      <c r="O109" s="250"/>
      <c r="P109" s="250"/>
    </row>
    <row r="110" spans="1:16" x14ac:dyDescent="0.55000000000000004">
      <c r="A110" s="222" t="s">
        <v>396</v>
      </c>
      <c r="B110" s="189" t="s">
        <v>81</v>
      </c>
      <c r="C110" s="247">
        <v>154</v>
      </c>
      <c r="D110" s="247">
        <v>154</v>
      </c>
      <c r="E110" s="248">
        <v>150</v>
      </c>
      <c r="F110" s="248">
        <v>150</v>
      </c>
      <c r="G110" s="250">
        <v>4.3600000000000003</v>
      </c>
      <c r="H110" s="250">
        <v>4.3600000000000003</v>
      </c>
      <c r="I110" s="250">
        <v>3.76</v>
      </c>
      <c r="J110" s="250">
        <v>3.76</v>
      </c>
      <c r="K110" s="250">
        <v>6</v>
      </c>
      <c r="L110" s="250">
        <v>6</v>
      </c>
      <c r="M110" s="250">
        <v>79.5</v>
      </c>
      <c r="N110" s="250">
        <v>79.5</v>
      </c>
      <c r="O110" s="250">
        <v>1.06</v>
      </c>
      <c r="P110" s="250">
        <v>1.06</v>
      </c>
    </row>
    <row r="111" spans="1:16" x14ac:dyDescent="0.55000000000000004">
      <c r="A111" s="222"/>
      <c r="B111" s="189" t="s">
        <v>32</v>
      </c>
      <c r="C111" s="247"/>
      <c r="D111" s="247"/>
      <c r="E111" s="224">
        <f>E110</f>
        <v>150</v>
      </c>
      <c r="F111" s="224">
        <f t="shared" ref="F111:P111" si="4">F110</f>
        <v>150</v>
      </c>
      <c r="G111" s="224">
        <f t="shared" si="4"/>
        <v>4.3600000000000003</v>
      </c>
      <c r="H111" s="224">
        <f t="shared" si="4"/>
        <v>4.3600000000000003</v>
      </c>
      <c r="I111" s="224">
        <f t="shared" si="4"/>
        <v>3.76</v>
      </c>
      <c r="J111" s="224">
        <f t="shared" si="4"/>
        <v>3.76</v>
      </c>
      <c r="K111" s="224">
        <f t="shared" si="4"/>
        <v>6</v>
      </c>
      <c r="L111" s="224">
        <f t="shared" si="4"/>
        <v>6</v>
      </c>
      <c r="M111" s="224">
        <f t="shared" si="4"/>
        <v>79.5</v>
      </c>
      <c r="N111" s="224">
        <f t="shared" si="4"/>
        <v>79.5</v>
      </c>
      <c r="O111" s="224">
        <f t="shared" si="4"/>
        <v>1.06</v>
      </c>
      <c r="P111" s="224">
        <f t="shared" si="4"/>
        <v>1.06</v>
      </c>
    </row>
    <row r="112" spans="1:16" x14ac:dyDescent="0.55000000000000004">
      <c r="A112" s="222"/>
      <c r="B112" s="164" t="s">
        <v>82</v>
      </c>
      <c r="C112" s="229"/>
      <c r="D112" s="229"/>
      <c r="E112" s="229"/>
      <c r="F112" s="161"/>
      <c r="G112" s="250"/>
      <c r="H112" s="250"/>
      <c r="I112" s="250"/>
      <c r="J112" s="250"/>
      <c r="K112" s="250"/>
      <c r="L112" s="250"/>
      <c r="M112" s="250"/>
      <c r="N112" s="250"/>
      <c r="O112" s="250"/>
      <c r="P112" s="250"/>
    </row>
    <row r="113" spans="1:16" x14ac:dyDescent="0.55000000000000004">
      <c r="A113" s="222"/>
      <c r="B113" s="190" t="s">
        <v>83</v>
      </c>
      <c r="C113" s="229">
        <v>4</v>
      </c>
      <c r="D113" s="229">
        <v>6</v>
      </c>
      <c r="E113" s="248">
        <v>4</v>
      </c>
      <c r="F113" s="248">
        <v>6</v>
      </c>
      <c r="G113" s="250"/>
      <c r="H113" s="250"/>
      <c r="I113" s="250"/>
      <c r="J113" s="250"/>
      <c r="K113" s="250"/>
      <c r="L113" s="250"/>
      <c r="M113" s="250"/>
      <c r="N113" s="250"/>
      <c r="O113" s="250"/>
      <c r="P113" s="250"/>
    </row>
    <row r="114" spans="1:16" x14ac:dyDescent="0.55000000000000004">
      <c r="A114" s="222"/>
      <c r="B114" s="197" t="s">
        <v>84</v>
      </c>
      <c r="C114" s="162"/>
      <c r="D114" s="162"/>
      <c r="E114" s="27">
        <f t="shared" ref="E114:P114" si="5">E17+E21+E73+E108+E111</f>
        <v>1750</v>
      </c>
      <c r="F114" s="27">
        <f t="shared" si="5"/>
        <v>2049</v>
      </c>
      <c r="G114" s="27">
        <f t="shared" si="5"/>
        <v>43.94</v>
      </c>
      <c r="H114" s="27">
        <f t="shared" si="5"/>
        <v>50.919999999999995</v>
      </c>
      <c r="I114" s="27">
        <f t="shared" si="5"/>
        <v>48.72</v>
      </c>
      <c r="J114" s="27">
        <f t="shared" si="5"/>
        <v>58.000000000000007</v>
      </c>
      <c r="K114" s="27">
        <f t="shared" si="5"/>
        <v>196.26999999999998</v>
      </c>
      <c r="L114" s="27">
        <f t="shared" si="5"/>
        <v>232.38</v>
      </c>
      <c r="M114" s="27">
        <f t="shared" si="5"/>
        <v>1423.52</v>
      </c>
      <c r="N114" s="27">
        <f t="shared" si="5"/>
        <v>1695.3200000000002</v>
      </c>
      <c r="O114" s="27">
        <f t="shared" si="5"/>
        <v>47.650000000000006</v>
      </c>
      <c r="P114" s="27">
        <f t="shared" si="5"/>
        <v>54.75</v>
      </c>
    </row>
  </sheetData>
  <mergeCells count="11">
    <mergeCell ref="I3:J3"/>
    <mergeCell ref="O1:P2"/>
    <mergeCell ref="O3:P3"/>
    <mergeCell ref="A1:A3"/>
    <mergeCell ref="B1:B3"/>
    <mergeCell ref="E1:F2"/>
    <mergeCell ref="G1:L2"/>
    <mergeCell ref="M1:N2"/>
    <mergeCell ref="K3:L3"/>
    <mergeCell ref="C1:D2"/>
    <mergeCell ref="G3:H3"/>
  </mergeCells>
  <pageMargins left="0" right="0" top="0" bottom="0" header="0" footer="0"/>
  <pageSetup paperSize="9" scale="35" orientation="landscape" r:id="rId1"/>
  <rowBreaks count="2" manualBreakCount="2">
    <brk id="35" max="15" man="1"/>
    <brk id="71" max="1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0"/>
  <sheetViews>
    <sheetView topLeftCell="A89" zoomScale="40" zoomScaleNormal="100" zoomScaleSheetLayoutView="40" workbookViewId="0">
      <selection activeCell="K101" sqref="K101"/>
    </sheetView>
  </sheetViews>
  <sheetFormatPr defaultRowHeight="38.25" x14ac:dyDescent="0.55000000000000004"/>
  <cols>
    <col min="1" max="1" width="31.140625" style="30" bestFit="1" customWidth="1"/>
    <col min="2" max="2" width="104.140625" style="14" customWidth="1"/>
    <col min="3" max="4" width="18.5703125" style="14" bestFit="1" customWidth="1"/>
    <col min="5" max="6" width="21.140625" style="14" bestFit="1" customWidth="1"/>
    <col min="7" max="9" width="15.5703125" style="14" bestFit="1" customWidth="1"/>
    <col min="10" max="10" width="18.5703125" style="14" bestFit="1" customWidth="1"/>
    <col min="11" max="12" width="18.140625" style="14" bestFit="1" customWidth="1"/>
    <col min="13" max="14" width="21.140625" style="14" bestFit="1" customWidth="1"/>
    <col min="15" max="15" width="15.28515625" style="14" bestFit="1" customWidth="1"/>
    <col min="16" max="16" width="15.5703125" style="14" bestFit="1" customWidth="1"/>
    <col min="17" max="16384" width="9.140625" style="14"/>
  </cols>
  <sheetData>
    <row r="1" spans="1:16" ht="38.25" customHeight="1" x14ac:dyDescent="0.55000000000000004">
      <c r="A1" s="293" t="s">
        <v>0</v>
      </c>
      <c r="B1" s="294" t="s">
        <v>397</v>
      </c>
      <c r="C1" s="293" t="s">
        <v>2</v>
      </c>
      <c r="D1" s="292"/>
      <c r="E1" s="293" t="s">
        <v>2</v>
      </c>
      <c r="F1" s="292"/>
      <c r="G1" s="291" t="s">
        <v>3</v>
      </c>
      <c r="H1" s="291"/>
      <c r="I1" s="291"/>
      <c r="J1" s="291"/>
      <c r="K1" s="291"/>
      <c r="L1" s="291"/>
      <c r="M1" s="293" t="s">
        <v>4</v>
      </c>
      <c r="N1" s="292"/>
      <c r="O1" s="293" t="s">
        <v>5</v>
      </c>
      <c r="P1" s="293"/>
    </row>
    <row r="2" spans="1:16" x14ac:dyDescent="0.55000000000000004">
      <c r="A2" s="293"/>
      <c r="B2" s="295"/>
      <c r="C2" s="292"/>
      <c r="D2" s="292"/>
      <c r="E2" s="292"/>
      <c r="F2" s="292"/>
      <c r="G2" s="291"/>
      <c r="H2" s="291"/>
      <c r="I2" s="291"/>
      <c r="J2" s="291"/>
      <c r="K2" s="291"/>
      <c r="L2" s="291"/>
      <c r="M2" s="292"/>
      <c r="N2" s="292"/>
      <c r="O2" s="293"/>
      <c r="P2" s="293"/>
    </row>
    <row r="3" spans="1:16" ht="89.25" customHeight="1" x14ac:dyDescent="0.55000000000000004">
      <c r="A3" s="293"/>
      <c r="B3" s="296"/>
      <c r="C3" s="284" t="s">
        <v>6</v>
      </c>
      <c r="D3" s="284" t="s">
        <v>7</v>
      </c>
      <c r="E3" s="284" t="s">
        <v>6</v>
      </c>
      <c r="F3" s="284" t="s">
        <v>7</v>
      </c>
      <c r="G3" s="293" t="s">
        <v>8</v>
      </c>
      <c r="H3" s="293"/>
      <c r="I3" s="293" t="s">
        <v>9</v>
      </c>
      <c r="J3" s="291"/>
      <c r="K3" s="291" t="s">
        <v>10</v>
      </c>
      <c r="L3" s="291"/>
      <c r="M3" s="284"/>
      <c r="N3" s="284"/>
      <c r="O3" s="291" t="s">
        <v>11</v>
      </c>
      <c r="P3" s="291"/>
    </row>
    <row r="4" spans="1:16" x14ac:dyDescent="0.55000000000000004">
      <c r="A4" s="222"/>
      <c r="B4" s="154" t="s">
        <v>12</v>
      </c>
      <c r="C4" s="15" t="s">
        <v>14</v>
      </c>
      <c r="D4" s="187" t="s">
        <v>14</v>
      </c>
      <c r="E4" s="15" t="s">
        <v>15</v>
      </c>
      <c r="F4" s="187" t="s">
        <v>15</v>
      </c>
      <c r="G4" s="15" t="s">
        <v>6</v>
      </c>
      <c r="H4" s="187" t="s">
        <v>7</v>
      </c>
      <c r="I4" s="15" t="s">
        <v>6</v>
      </c>
      <c r="J4" s="187" t="s">
        <v>7</v>
      </c>
      <c r="K4" s="15" t="s">
        <v>6</v>
      </c>
      <c r="L4" s="187" t="s">
        <v>7</v>
      </c>
      <c r="M4" s="15" t="s">
        <v>6</v>
      </c>
      <c r="N4" s="187" t="s">
        <v>7</v>
      </c>
      <c r="O4" s="15" t="s">
        <v>6</v>
      </c>
      <c r="P4" s="187" t="s">
        <v>7</v>
      </c>
    </row>
    <row r="5" spans="1:16" ht="39" customHeight="1" x14ac:dyDescent="0.55000000000000004">
      <c r="A5" s="188" t="s">
        <v>398</v>
      </c>
      <c r="B5" s="189" t="s">
        <v>399</v>
      </c>
      <c r="C5" s="232"/>
      <c r="D5" s="232"/>
      <c r="E5" s="248">
        <v>150</v>
      </c>
      <c r="F5" s="248">
        <v>200</v>
      </c>
      <c r="G5" s="75">
        <v>4.45</v>
      </c>
      <c r="H5" s="161">
        <v>6.15</v>
      </c>
      <c r="I5" s="75">
        <v>5.24</v>
      </c>
      <c r="J5" s="161">
        <v>7.26</v>
      </c>
      <c r="K5" s="75">
        <v>18.100000000000001</v>
      </c>
      <c r="L5" s="161">
        <v>25.23</v>
      </c>
      <c r="M5" s="75">
        <v>136</v>
      </c>
      <c r="N5" s="161">
        <v>189</v>
      </c>
      <c r="O5" s="75">
        <v>1.43</v>
      </c>
      <c r="P5" s="161">
        <v>1.9</v>
      </c>
    </row>
    <row r="6" spans="1:16" x14ac:dyDescent="0.55000000000000004">
      <c r="A6" s="222"/>
      <c r="B6" s="169" t="s">
        <v>72</v>
      </c>
      <c r="C6" s="229">
        <v>150</v>
      </c>
      <c r="D6" s="229">
        <v>175</v>
      </c>
      <c r="E6" s="229">
        <v>150</v>
      </c>
      <c r="F6" s="229">
        <v>175</v>
      </c>
      <c r="G6" s="75"/>
      <c r="H6" s="161"/>
      <c r="I6" s="75"/>
      <c r="J6" s="161"/>
      <c r="K6" s="75"/>
      <c r="L6" s="161"/>
      <c r="M6" s="75"/>
      <c r="N6" s="161"/>
      <c r="O6" s="75"/>
      <c r="P6" s="161"/>
    </row>
    <row r="7" spans="1:16" x14ac:dyDescent="0.55000000000000004">
      <c r="A7" s="222"/>
      <c r="B7" s="169" t="s">
        <v>143</v>
      </c>
      <c r="C7" s="229">
        <v>6</v>
      </c>
      <c r="D7" s="229">
        <v>10</v>
      </c>
      <c r="E7" s="229">
        <v>6</v>
      </c>
      <c r="F7" s="229">
        <v>10</v>
      </c>
      <c r="G7" s="75"/>
      <c r="H7" s="161"/>
      <c r="I7" s="75"/>
      <c r="J7" s="161"/>
      <c r="K7" s="75"/>
      <c r="L7" s="161"/>
      <c r="M7" s="75"/>
      <c r="N7" s="161"/>
      <c r="O7" s="75"/>
      <c r="P7" s="161"/>
    </row>
    <row r="8" spans="1:16" x14ac:dyDescent="0.55000000000000004">
      <c r="A8" s="222"/>
      <c r="B8" s="169" t="s">
        <v>88</v>
      </c>
      <c r="C8" s="229">
        <v>9</v>
      </c>
      <c r="D8" s="229">
        <v>12</v>
      </c>
      <c r="E8" s="229">
        <v>9</v>
      </c>
      <c r="F8" s="229">
        <v>12</v>
      </c>
      <c r="G8" s="249"/>
      <c r="H8" s="249"/>
      <c r="I8" s="249"/>
      <c r="J8" s="249"/>
      <c r="K8" s="249"/>
      <c r="L8" s="249"/>
      <c r="M8" s="249"/>
      <c r="N8" s="249"/>
      <c r="O8" s="249"/>
      <c r="P8" s="249"/>
    </row>
    <row r="9" spans="1:16" x14ac:dyDescent="0.55000000000000004">
      <c r="A9" s="222"/>
      <c r="B9" s="169" t="s">
        <v>29</v>
      </c>
      <c r="C9" s="55">
        <v>2.5</v>
      </c>
      <c r="D9" s="55">
        <v>3</v>
      </c>
      <c r="E9" s="49">
        <v>2.5</v>
      </c>
      <c r="F9" s="49">
        <v>3</v>
      </c>
      <c r="G9" s="249"/>
      <c r="H9" s="249"/>
      <c r="I9" s="249"/>
      <c r="J9" s="249"/>
      <c r="K9" s="249"/>
      <c r="L9" s="249"/>
      <c r="M9" s="249"/>
      <c r="N9" s="249"/>
      <c r="O9" s="249"/>
      <c r="P9" s="249"/>
    </row>
    <row r="10" spans="1:16" x14ac:dyDescent="0.55000000000000004">
      <c r="A10" s="222"/>
      <c r="B10" s="169" t="s">
        <v>22</v>
      </c>
      <c r="C10" s="229">
        <v>3</v>
      </c>
      <c r="D10" s="229">
        <v>4</v>
      </c>
      <c r="E10" s="229">
        <v>3</v>
      </c>
      <c r="F10" s="229">
        <v>4</v>
      </c>
      <c r="G10" s="249"/>
      <c r="H10" s="249"/>
      <c r="I10" s="249"/>
      <c r="J10" s="249"/>
      <c r="K10" s="249"/>
      <c r="L10" s="249"/>
      <c r="M10" s="249"/>
      <c r="N10" s="249"/>
      <c r="O10" s="249"/>
      <c r="P10" s="249"/>
    </row>
    <row r="11" spans="1:16" ht="47.25" customHeight="1" x14ac:dyDescent="0.55000000000000004">
      <c r="A11" s="188" t="s">
        <v>400</v>
      </c>
      <c r="B11" s="189" t="s">
        <v>24</v>
      </c>
      <c r="C11" s="232"/>
      <c r="D11" s="232"/>
      <c r="E11" s="248">
        <v>180</v>
      </c>
      <c r="F11" s="248">
        <v>200</v>
      </c>
      <c r="G11" s="249">
        <v>2.4</v>
      </c>
      <c r="H11" s="249">
        <v>3.26</v>
      </c>
      <c r="I11" s="249">
        <v>3.52</v>
      </c>
      <c r="J11" s="249">
        <v>4.4000000000000004</v>
      </c>
      <c r="K11" s="249">
        <v>15.02</v>
      </c>
      <c r="L11" s="249">
        <v>18.29</v>
      </c>
      <c r="M11" s="249">
        <v>101.36</v>
      </c>
      <c r="N11" s="249">
        <v>125.8</v>
      </c>
      <c r="O11" s="249">
        <v>1.31</v>
      </c>
      <c r="P11" s="249">
        <v>1.65</v>
      </c>
    </row>
    <row r="12" spans="1:16" x14ac:dyDescent="0.55000000000000004">
      <c r="A12" s="222"/>
      <c r="B12" s="190" t="s">
        <v>18</v>
      </c>
      <c r="C12" s="229">
        <v>101</v>
      </c>
      <c r="D12" s="229">
        <v>127</v>
      </c>
      <c r="E12" s="229">
        <v>101</v>
      </c>
      <c r="F12" s="229">
        <v>127</v>
      </c>
      <c r="G12" s="161"/>
      <c r="H12" s="161"/>
      <c r="I12" s="161"/>
      <c r="J12" s="161"/>
      <c r="K12" s="161"/>
      <c r="L12" s="161"/>
      <c r="M12" s="161"/>
      <c r="N12" s="161"/>
      <c r="O12" s="161"/>
      <c r="P12" s="161"/>
    </row>
    <row r="13" spans="1:16" x14ac:dyDescent="0.55000000000000004">
      <c r="A13" s="222"/>
      <c r="B13" s="190" t="s">
        <v>25</v>
      </c>
      <c r="C13" s="229">
        <v>2.86</v>
      </c>
      <c r="D13" s="229">
        <v>3.43</v>
      </c>
      <c r="E13" s="229">
        <v>2.86</v>
      </c>
      <c r="F13" s="229">
        <v>3.43</v>
      </c>
      <c r="G13" s="161"/>
      <c r="H13" s="161"/>
      <c r="I13" s="161"/>
      <c r="J13" s="161"/>
      <c r="K13" s="161"/>
      <c r="L13" s="161"/>
      <c r="M13" s="161"/>
      <c r="N13" s="161"/>
      <c r="O13" s="161"/>
      <c r="P13" s="161"/>
    </row>
    <row r="14" spans="1:16" x14ac:dyDescent="0.55000000000000004">
      <c r="A14" s="222"/>
      <c r="B14" s="190" t="s">
        <v>22</v>
      </c>
      <c r="C14" s="229">
        <v>10</v>
      </c>
      <c r="D14" s="229">
        <v>12</v>
      </c>
      <c r="E14" s="229">
        <v>10</v>
      </c>
      <c r="F14" s="229">
        <v>12</v>
      </c>
      <c r="G14" s="161"/>
      <c r="H14" s="161"/>
      <c r="I14" s="161"/>
      <c r="J14" s="161"/>
      <c r="K14" s="161"/>
      <c r="L14" s="161"/>
      <c r="M14" s="161"/>
      <c r="N14" s="161"/>
      <c r="O14" s="161"/>
      <c r="P14" s="161"/>
    </row>
    <row r="15" spans="1:16" x14ac:dyDescent="0.55000000000000004">
      <c r="A15" s="188" t="s">
        <v>401</v>
      </c>
      <c r="B15" s="189" t="s">
        <v>27</v>
      </c>
      <c r="C15" s="247"/>
      <c r="D15" s="247"/>
      <c r="E15" s="228">
        <v>36</v>
      </c>
      <c r="F15" s="228">
        <v>60</v>
      </c>
      <c r="G15" s="249">
        <v>3.04</v>
      </c>
      <c r="H15" s="249">
        <v>4.97</v>
      </c>
      <c r="I15" s="249">
        <v>6.82</v>
      </c>
      <c r="J15" s="249">
        <v>8.16</v>
      </c>
      <c r="K15" s="249">
        <v>10.91</v>
      </c>
      <c r="L15" s="249">
        <v>20.7</v>
      </c>
      <c r="M15" s="249">
        <v>117.18</v>
      </c>
      <c r="N15" s="249">
        <v>176.12</v>
      </c>
      <c r="O15" s="249">
        <v>0.06</v>
      </c>
      <c r="P15" s="249">
        <v>0.08</v>
      </c>
    </row>
    <row r="16" spans="1:16" x14ac:dyDescent="0.55000000000000004">
      <c r="A16" s="222"/>
      <c r="B16" s="190" t="s">
        <v>28</v>
      </c>
      <c r="C16" s="229">
        <v>8.6</v>
      </c>
      <c r="D16" s="229">
        <v>12.9</v>
      </c>
      <c r="E16" s="229">
        <v>8</v>
      </c>
      <c r="F16" s="229">
        <v>12</v>
      </c>
      <c r="G16" s="249"/>
      <c r="H16" s="249"/>
      <c r="I16" s="249"/>
      <c r="J16" s="249"/>
      <c r="K16" s="249"/>
      <c r="L16" s="249"/>
      <c r="M16" s="249"/>
      <c r="N16" s="249"/>
      <c r="O16" s="249"/>
      <c r="P16" s="249"/>
    </row>
    <row r="17" spans="1:16" ht="39" customHeight="1" x14ac:dyDescent="0.55000000000000004">
      <c r="A17" s="222"/>
      <c r="B17" s="190" t="s">
        <v>29</v>
      </c>
      <c r="C17" s="229">
        <v>6</v>
      </c>
      <c r="D17" s="229">
        <v>6</v>
      </c>
      <c r="E17" s="229">
        <v>6</v>
      </c>
      <c r="F17" s="229">
        <v>6</v>
      </c>
      <c r="G17" s="249"/>
      <c r="H17" s="249"/>
      <c r="I17" s="249"/>
      <c r="J17" s="249"/>
      <c r="K17" s="249"/>
      <c r="L17" s="249"/>
      <c r="M17" s="249"/>
      <c r="N17" s="249"/>
      <c r="O17" s="249"/>
      <c r="P17" s="249"/>
    </row>
    <row r="18" spans="1:16" x14ac:dyDescent="0.55000000000000004">
      <c r="A18" s="222"/>
      <c r="B18" s="190" t="s">
        <v>30</v>
      </c>
      <c r="C18" s="229">
        <v>22</v>
      </c>
      <c r="D18" s="229">
        <v>42</v>
      </c>
      <c r="E18" s="229">
        <v>22</v>
      </c>
      <c r="F18" s="229">
        <v>42</v>
      </c>
      <c r="G18" s="249"/>
      <c r="H18" s="249"/>
      <c r="I18" s="249"/>
      <c r="J18" s="249"/>
      <c r="K18" s="249"/>
      <c r="L18" s="249"/>
      <c r="M18" s="249"/>
      <c r="N18" s="249"/>
      <c r="O18" s="249"/>
      <c r="P18" s="249"/>
    </row>
    <row r="19" spans="1:16" x14ac:dyDescent="0.55000000000000004">
      <c r="A19" s="222"/>
      <c r="B19" s="189" t="s">
        <v>32</v>
      </c>
      <c r="C19" s="235"/>
      <c r="D19" s="235"/>
      <c r="E19" s="27">
        <f>E5+E11+E15</f>
        <v>366</v>
      </c>
      <c r="F19" s="27">
        <f t="shared" ref="F19:P19" si="0">F5+F11+F15</f>
        <v>460</v>
      </c>
      <c r="G19" s="27">
        <f t="shared" si="0"/>
        <v>9.89</v>
      </c>
      <c r="H19" s="27">
        <f t="shared" si="0"/>
        <v>14.379999999999999</v>
      </c>
      <c r="I19" s="27">
        <f t="shared" si="0"/>
        <v>15.58</v>
      </c>
      <c r="J19" s="27">
        <f t="shared" si="0"/>
        <v>19.82</v>
      </c>
      <c r="K19" s="27">
        <f t="shared" si="0"/>
        <v>44.03</v>
      </c>
      <c r="L19" s="27">
        <f t="shared" si="0"/>
        <v>64.22</v>
      </c>
      <c r="M19" s="27">
        <f t="shared" si="0"/>
        <v>354.54</v>
      </c>
      <c r="N19" s="27">
        <f t="shared" si="0"/>
        <v>490.92</v>
      </c>
      <c r="O19" s="27">
        <f t="shared" si="0"/>
        <v>2.8000000000000003</v>
      </c>
      <c r="P19" s="27">
        <f t="shared" si="0"/>
        <v>3.63</v>
      </c>
    </row>
    <row r="20" spans="1:16" x14ac:dyDescent="0.55000000000000004">
      <c r="A20" s="188"/>
      <c r="B20" s="101" t="s">
        <v>31</v>
      </c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</row>
    <row r="21" spans="1:16" x14ac:dyDescent="0.55000000000000004">
      <c r="A21" s="188" t="s">
        <v>402</v>
      </c>
      <c r="B21" s="146" t="s">
        <v>34</v>
      </c>
      <c r="C21" s="19">
        <v>125</v>
      </c>
      <c r="D21" s="19">
        <v>125</v>
      </c>
      <c r="E21" s="228">
        <v>125</v>
      </c>
      <c r="F21" s="228">
        <v>125</v>
      </c>
      <c r="G21" s="249">
        <v>0.13</v>
      </c>
      <c r="H21" s="249">
        <v>0.13</v>
      </c>
      <c r="I21" s="249">
        <v>0</v>
      </c>
      <c r="J21" s="249">
        <v>0</v>
      </c>
      <c r="K21" s="249">
        <v>11.38</v>
      </c>
      <c r="L21" s="249">
        <v>11.38</v>
      </c>
      <c r="M21" s="249">
        <v>46.25</v>
      </c>
      <c r="N21" s="249">
        <v>46.25</v>
      </c>
      <c r="O21" s="249">
        <v>2.5</v>
      </c>
      <c r="P21" s="249">
        <v>2.5</v>
      </c>
    </row>
    <row r="22" spans="1:16" x14ac:dyDescent="0.55000000000000004">
      <c r="A22" s="222"/>
      <c r="B22" s="189" t="s">
        <v>32</v>
      </c>
      <c r="C22" s="235"/>
      <c r="D22" s="235"/>
      <c r="E22" s="236">
        <f>E21</f>
        <v>125</v>
      </c>
      <c r="F22" s="236">
        <f>F21</f>
        <v>125</v>
      </c>
      <c r="G22" s="236">
        <f>SUM(G21)</f>
        <v>0.13</v>
      </c>
      <c r="H22" s="236">
        <f t="shared" ref="H22:P22" si="1">SUM(H21)</f>
        <v>0.13</v>
      </c>
      <c r="I22" s="236">
        <f t="shared" si="1"/>
        <v>0</v>
      </c>
      <c r="J22" s="236">
        <f t="shared" si="1"/>
        <v>0</v>
      </c>
      <c r="K22" s="236">
        <f t="shared" si="1"/>
        <v>11.38</v>
      </c>
      <c r="L22" s="236">
        <f t="shared" si="1"/>
        <v>11.38</v>
      </c>
      <c r="M22" s="236">
        <f t="shared" si="1"/>
        <v>46.25</v>
      </c>
      <c r="N22" s="236">
        <f t="shared" si="1"/>
        <v>46.25</v>
      </c>
      <c r="O22" s="236">
        <f t="shared" si="1"/>
        <v>2.5</v>
      </c>
      <c r="P22" s="236">
        <f t="shared" si="1"/>
        <v>2.5</v>
      </c>
    </row>
    <row r="23" spans="1:16" ht="39" customHeight="1" x14ac:dyDescent="0.55000000000000004">
      <c r="A23" s="188"/>
      <c r="B23" s="154" t="s">
        <v>35</v>
      </c>
      <c r="C23" s="237"/>
      <c r="D23" s="237"/>
      <c r="E23" s="233"/>
      <c r="F23" s="233"/>
      <c r="G23" s="161"/>
      <c r="H23" s="161"/>
      <c r="I23" s="161"/>
      <c r="J23" s="161"/>
      <c r="K23" s="161"/>
      <c r="L23" s="161"/>
      <c r="M23" s="161"/>
      <c r="N23" s="161"/>
      <c r="O23" s="161"/>
      <c r="P23" s="161"/>
    </row>
    <row r="24" spans="1:16" x14ac:dyDescent="0.55000000000000004">
      <c r="A24" s="188" t="s">
        <v>403</v>
      </c>
      <c r="B24" s="189" t="s">
        <v>404</v>
      </c>
      <c r="C24" s="247"/>
      <c r="D24" s="247"/>
      <c r="E24" s="248">
        <v>50</v>
      </c>
      <c r="F24" s="248">
        <v>60</v>
      </c>
      <c r="G24" s="250">
        <v>5.38</v>
      </c>
      <c r="H24" s="250">
        <v>6.46</v>
      </c>
      <c r="I24" s="250">
        <v>2.64</v>
      </c>
      <c r="J24" s="250">
        <v>3.17</v>
      </c>
      <c r="K24" s="250">
        <v>1.74</v>
      </c>
      <c r="L24" s="250">
        <v>2.09</v>
      </c>
      <c r="M24" s="250">
        <v>53</v>
      </c>
      <c r="N24" s="250">
        <v>63.6</v>
      </c>
      <c r="O24" s="250">
        <v>6.77</v>
      </c>
      <c r="P24" s="250">
        <v>8.1199999999999992</v>
      </c>
    </row>
    <row r="25" spans="1:16" x14ac:dyDescent="0.55000000000000004">
      <c r="A25" s="188"/>
      <c r="B25" s="169" t="s">
        <v>405</v>
      </c>
      <c r="C25" s="181">
        <v>61</v>
      </c>
      <c r="D25" s="181">
        <v>72</v>
      </c>
      <c r="E25" s="181">
        <v>57</v>
      </c>
      <c r="F25" s="181">
        <v>67</v>
      </c>
      <c r="G25" s="250"/>
      <c r="H25" s="250"/>
      <c r="I25" s="250"/>
      <c r="J25" s="250"/>
      <c r="K25" s="250"/>
      <c r="L25" s="250"/>
      <c r="M25" s="250"/>
      <c r="N25" s="250"/>
      <c r="O25" s="250"/>
      <c r="P25" s="250"/>
    </row>
    <row r="26" spans="1:16" x14ac:dyDescent="0.55000000000000004">
      <c r="A26" s="188"/>
      <c r="B26" s="190" t="s">
        <v>38</v>
      </c>
      <c r="C26" s="181">
        <v>16</v>
      </c>
      <c r="D26" s="181">
        <v>19</v>
      </c>
      <c r="E26" s="181">
        <v>13</v>
      </c>
      <c r="F26" s="181">
        <v>15</v>
      </c>
      <c r="G26" s="250"/>
      <c r="H26" s="250"/>
      <c r="I26" s="250"/>
      <c r="J26" s="250"/>
      <c r="K26" s="250"/>
      <c r="L26" s="250"/>
      <c r="M26" s="250"/>
      <c r="N26" s="250"/>
      <c r="O26" s="250"/>
      <c r="P26" s="250"/>
    </row>
    <row r="27" spans="1:16" x14ac:dyDescent="0.55000000000000004">
      <c r="A27" s="188"/>
      <c r="B27" s="191" t="s">
        <v>39</v>
      </c>
      <c r="C27" s="181">
        <v>14</v>
      </c>
      <c r="D27" s="181">
        <v>16</v>
      </c>
      <c r="E27" s="181">
        <v>13</v>
      </c>
      <c r="F27" s="181">
        <v>15</v>
      </c>
      <c r="G27" s="250"/>
      <c r="H27" s="250"/>
      <c r="I27" s="250"/>
      <c r="J27" s="250"/>
      <c r="K27" s="250"/>
      <c r="L27" s="250"/>
      <c r="M27" s="250"/>
      <c r="N27" s="250"/>
      <c r="O27" s="250"/>
      <c r="P27" s="250"/>
    </row>
    <row r="28" spans="1:16" x14ac:dyDescent="0.55000000000000004">
      <c r="A28" s="188"/>
      <c r="B28" s="191" t="s">
        <v>44</v>
      </c>
      <c r="C28" s="229">
        <v>3</v>
      </c>
      <c r="D28" s="229">
        <v>4</v>
      </c>
      <c r="E28" s="229">
        <v>2</v>
      </c>
      <c r="F28" s="229">
        <v>3</v>
      </c>
      <c r="G28" s="250"/>
      <c r="H28" s="250"/>
      <c r="I28" s="250"/>
      <c r="J28" s="250"/>
      <c r="K28" s="250"/>
      <c r="L28" s="250"/>
      <c r="M28" s="250"/>
      <c r="N28" s="250"/>
      <c r="O28" s="250"/>
      <c r="P28" s="250"/>
    </row>
    <row r="29" spans="1:16" s="159" customFormat="1" x14ac:dyDescent="0.55000000000000004">
      <c r="A29" s="188"/>
      <c r="B29" s="191" t="s">
        <v>45</v>
      </c>
      <c r="C29" s="229">
        <v>2</v>
      </c>
      <c r="D29" s="229">
        <v>3</v>
      </c>
      <c r="E29" s="229">
        <v>2</v>
      </c>
      <c r="F29" s="229">
        <v>3</v>
      </c>
      <c r="G29" s="250"/>
      <c r="H29" s="250"/>
      <c r="I29" s="250"/>
      <c r="J29" s="250"/>
      <c r="K29" s="250"/>
      <c r="L29" s="250"/>
      <c r="M29" s="250"/>
      <c r="N29" s="250"/>
      <c r="O29" s="250"/>
      <c r="P29" s="250"/>
    </row>
    <row r="30" spans="1:16" s="159" customFormat="1" ht="39.75" customHeight="1" x14ac:dyDescent="0.55000000000000004">
      <c r="A30" s="188"/>
      <c r="B30" s="192" t="s">
        <v>41</v>
      </c>
      <c r="C30" s="229">
        <v>7.5</v>
      </c>
      <c r="D30" s="229">
        <v>8.8000000000000007</v>
      </c>
      <c r="E30" s="229">
        <v>6</v>
      </c>
      <c r="F30" s="229">
        <v>7</v>
      </c>
      <c r="G30" s="250"/>
      <c r="H30" s="250"/>
      <c r="I30" s="250"/>
      <c r="J30" s="250"/>
      <c r="K30" s="250"/>
      <c r="L30" s="250"/>
      <c r="M30" s="250"/>
      <c r="N30" s="250"/>
      <c r="O30" s="250"/>
      <c r="P30" s="250"/>
    </row>
    <row r="31" spans="1:16" s="159" customFormat="1" x14ac:dyDescent="0.55000000000000004">
      <c r="A31" s="188"/>
      <c r="B31" s="192" t="s">
        <v>42</v>
      </c>
      <c r="C31" s="229">
        <v>8</v>
      </c>
      <c r="D31" s="229">
        <v>9</v>
      </c>
      <c r="E31" s="229">
        <v>6</v>
      </c>
      <c r="F31" s="229">
        <v>7</v>
      </c>
      <c r="G31" s="250"/>
      <c r="H31" s="250"/>
      <c r="I31" s="250"/>
      <c r="J31" s="250"/>
      <c r="K31" s="250"/>
      <c r="L31" s="250"/>
      <c r="M31" s="250"/>
      <c r="N31" s="250"/>
      <c r="O31" s="250"/>
      <c r="P31" s="250"/>
    </row>
    <row r="32" spans="1:16" s="159" customFormat="1" x14ac:dyDescent="0.55000000000000004">
      <c r="A32" s="188"/>
      <c r="B32" s="192" t="s">
        <v>43</v>
      </c>
      <c r="C32" s="229">
        <v>6</v>
      </c>
      <c r="D32" s="229">
        <v>7</v>
      </c>
      <c r="E32" s="229">
        <v>6</v>
      </c>
      <c r="F32" s="229">
        <v>7</v>
      </c>
      <c r="G32" s="250"/>
      <c r="H32" s="250"/>
      <c r="I32" s="250"/>
      <c r="J32" s="250"/>
      <c r="K32" s="250"/>
      <c r="L32" s="250"/>
      <c r="M32" s="250"/>
      <c r="N32" s="250"/>
      <c r="O32" s="250"/>
      <c r="P32" s="250"/>
    </row>
    <row r="33" spans="1:16" s="159" customFormat="1" x14ac:dyDescent="0.55000000000000004">
      <c r="A33" s="188"/>
      <c r="B33" s="169" t="s">
        <v>40</v>
      </c>
      <c r="C33" s="181">
        <v>2</v>
      </c>
      <c r="D33" s="181">
        <v>3</v>
      </c>
      <c r="E33" s="181">
        <v>2</v>
      </c>
      <c r="F33" s="181">
        <v>3</v>
      </c>
      <c r="G33" s="250"/>
      <c r="H33" s="250"/>
      <c r="I33" s="250"/>
      <c r="J33" s="250"/>
      <c r="K33" s="250"/>
      <c r="L33" s="250"/>
      <c r="M33" s="250"/>
      <c r="N33" s="250"/>
      <c r="O33" s="250"/>
      <c r="P33" s="250"/>
    </row>
    <row r="34" spans="1:16" x14ac:dyDescent="0.55000000000000004">
      <c r="A34" s="188" t="s">
        <v>406</v>
      </c>
      <c r="B34" s="189" t="s">
        <v>407</v>
      </c>
      <c r="C34" s="232"/>
      <c r="D34" s="232"/>
      <c r="E34" s="238">
        <v>150</v>
      </c>
      <c r="F34" s="238">
        <v>200</v>
      </c>
      <c r="G34" s="249">
        <v>3.6</v>
      </c>
      <c r="H34" s="249">
        <v>4.7</v>
      </c>
      <c r="I34" s="249">
        <v>6.86</v>
      </c>
      <c r="J34" s="249">
        <v>7.99</v>
      </c>
      <c r="K34" s="249">
        <v>8.25</v>
      </c>
      <c r="L34" s="249">
        <v>11.58</v>
      </c>
      <c r="M34" s="249">
        <v>109.14</v>
      </c>
      <c r="N34" s="249">
        <v>137.03</v>
      </c>
      <c r="O34" s="249">
        <v>4.78</v>
      </c>
      <c r="P34" s="249">
        <v>6.43</v>
      </c>
    </row>
    <row r="35" spans="1:16" x14ac:dyDescent="0.55000000000000004">
      <c r="A35" s="222"/>
      <c r="B35" s="194" t="s">
        <v>48</v>
      </c>
      <c r="C35" s="181">
        <v>57</v>
      </c>
      <c r="D35" s="181">
        <v>77</v>
      </c>
      <c r="E35" s="181">
        <v>43</v>
      </c>
      <c r="F35" s="181">
        <v>58</v>
      </c>
      <c r="G35" s="249"/>
      <c r="H35" s="249"/>
      <c r="I35" s="249"/>
      <c r="J35" s="249"/>
      <c r="K35" s="249"/>
      <c r="L35" s="249"/>
      <c r="M35" s="249"/>
      <c r="N35" s="249"/>
      <c r="O35" s="249"/>
      <c r="P35" s="249"/>
    </row>
    <row r="36" spans="1:16" x14ac:dyDescent="0.55000000000000004">
      <c r="A36" s="222"/>
      <c r="B36" s="194" t="s">
        <v>49</v>
      </c>
      <c r="C36" s="181">
        <v>61</v>
      </c>
      <c r="D36" s="181">
        <v>83</v>
      </c>
      <c r="E36" s="181">
        <v>43</v>
      </c>
      <c r="F36" s="181">
        <v>58</v>
      </c>
      <c r="G36" s="249"/>
      <c r="H36" s="249"/>
      <c r="I36" s="249"/>
      <c r="J36" s="249"/>
      <c r="K36" s="249"/>
      <c r="L36" s="249"/>
      <c r="M36" s="249"/>
      <c r="N36" s="249"/>
      <c r="O36" s="249"/>
      <c r="P36" s="249"/>
    </row>
    <row r="37" spans="1:16" x14ac:dyDescent="0.55000000000000004">
      <c r="A37" s="222"/>
      <c r="B37" s="194" t="s">
        <v>50</v>
      </c>
      <c r="C37" s="181">
        <v>66</v>
      </c>
      <c r="D37" s="181">
        <v>89</v>
      </c>
      <c r="E37" s="181">
        <v>43</v>
      </c>
      <c r="F37" s="181">
        <v>58</v>
      </c>
      <c r="G37" s="249"/>
      <c r="H37" s="249"/>
      <c r="I37" s="249"/>
      <c r="J37" s="249"/>
      <c r="K37" s="249"/>
      <c r="L37" s="249"/>
      <c r="M37" s="249"/>
      <c r="N37" s="249"/>
      <c r="O37" s="249"/>
      <c r="P37" s="249"/>
    </row>
    <row r="38" spans="1:16" x14ac:dyDescent="0.55000000000000004">
      <c r="A38" s="222"/>
      <c r="B38" s="194" t="s">
        <v>51</v>
      </c>
      <c r="C38" s="181">
        <v>72</v>
      </c>
      <c r="D38" s="181">
        <v>97</v>
      </c>
      <c r="E38" s="181">
        <v>43</v>
      </c>
      <c r="F38" s="181">
        <v>58</v>
      </c>
      <c r="G38" s="249"/>
      <c r="H38" s="249"/>
      <c r="I38" s="249"/>
      <c r="J38" s="249"/>
      <c r="K38" s="249"/>
      <c r="L38" s="249"/>
      <c r="M38" s="249"/>
      <c r="N38" s="249"/>
      <c r="O38" s="249"/>
      <c r="P38" s="249"/>
    </row>
    <row r="39" spans="1:16" x14ac:dyDescent="0.55000000000000004">
      <c r="A39" s="222"/>
      <c r="B39" s="191" t="s">
        <v>52</v>
      </c>
      <c r="C39" s="181">
        <v>43</v>
      </c>
      <c r="D39" s="181">
        <v>58</v>
      </c>
      <c r="E39" s="181">
        <v>43</v>
      </c>
      <c r="F39" s="181">
        <v>58</v>
      </c>
      <c r="G39" s="249"/>
      <c r="H39" s="249"/>
      <c r="I39" s="249"/>
      <c r="J39" s="249"/>
      <c r="K39" s="249"/>
      <c r="L39" s="249"/>
      <c r="M39" s="249"/>
      <c r="N39" s="249"/>
      <c r="O39" s="249"/>
      <c r="P39" s="249"/>
    </row>
    <row r="40" spans="1:16" ht="41.25" customHeight="1" x14ac:dyDescent="0.55000000000000004">
      <c r="A40" s="222"/>
      <c r="B40" s="192" t="s">
        <v>41</v>
      </c>
      <c r="C40" s="181">
        <v>7.5</v>
      </c>
      <c r="D40" s="181">
        <v>10</v>
      </c>
      <c r="E40" s="181">
        <v>6</v>
      </c>
      <c r="F40" s="181">
        <v>8</v>
      </c>
      <c r="G40" s="249"/>
      <c r="H40" s="249"/>
      <c r="I40" s="249"/>
      <c r="J40" s="249"/>
      <c r="K40" s="249"/>
      <c r="L40" s="249"/>
      <c r="M40" s="249"/>
      <c r="N40" s="249"/>
      <c r="O40" s="249"/>
      <c r="P40" s="249"/>
    </row>
    <row r="41" spans="1:16" x14ac:dyDescent="0.55000000000000004">
      <c r="A41" s="222"/>
      <c r="B41" s="192" t="s">
        <v>42</v>
      </c>
      <c r="C41" s="181">
        <v>8</v>
      </c>
      <c r="D41" s="181">
        <v>100</v>
      </c>
      <c r="E41" s="181">
        <v>6</v>
      </c>
      <c r="F41" s="181">
        <v>8</v>
      </c>
      <c r="G41" s="249"/>
      <c r="H41" s="249"/>
      <c r="I41" s="249"/>
      <c r="J41" s="249"/>
      <c r="K41" s="249"/>
      <c r="L41" s="249"/>
      <c r="M41" s="249"/>
      <c r="N41" s="249"/>
      <c r="O41" s="249"/>
      <c r="P41" s="249"/>
    </row>
    <row r="42" spans="1:16" x14ac:dyDescent="0.55000000000000004">
      <c r="A42" s="222"/>
      <c r="B42" s="192" t="s">
        <v>43</v>
      </c>
      <c r="C42" s="181">
        <v>6</v>
      </c>
      <c r="D42" s="181">
        <v>8</v>
      </c>
      <c r="E42" s="181">
        <v>6</v>
      </c>
      <c r="F42" s="181">
        <v>8</v>
      </c>
      <c r="G42" s="249"/>
      <c r="H42" s="249"/>
      <c r="I42" s="249"/>
      <c r="J42" s="249"/>
      <c r="K42" s="249"/>
      <c r="L42" s="249"/>
      <c r="M42" s="249"/>
      <c r="N42" s="249"/>
      <c r="O42" s="249"/>
      <c r="P42" s="249"/>
    </row>
    <row r="43" spans="1:16" x14ac:dyDescent="0.55000000000000004">
      <c r="A43" s="222"/>
      <c r="B43" s="190" t="s">
        <v>408</v>
      </c>
      <c r="C43" s="239">
        <v>3</v>
      </c>
      <c r="D43" s="239">
        <v>5</v>
      </c>
      <c r="E43" s="239">
        <v>3</v>
      </c>
      <c r="F43" s="239">
        <v>5</v>
      </c>
      <c r="G43" s="249"/>
      <c r="H43" s="249"/>
      <c r="I43" s="249"/>
      <c r="J43" s="249"/>
      <c r="K43" s="249"/>
      <c r="L43" s="249"/>
      <c r="M43" s="249"/>
      <c r="N43" s="249"/>
      <c r="O43" s="249"/>
      <c r="P43" s="249"/>
    </row>
    <row r="44" spans="1:16" x14ac:dyDescent="0.55000000000000004">
      <c r="A44" s="222"/>
      <c r="B44" s="191" t="s">
        <v>44</v>
      </c>
      <c r="C44" s="229">
        <v>7</v>
      </c>
      <c r="D44" s="229">
        <v>10</v>
      </c>
      <c r="E44" s="229">
        <v>6</v>
      </c>
      <c r="F44" s="229">
        <v>8</v>
      </c>
      <c r="G44" s="249"/>
      <c r="H44" s="249"/>
      <c r="I44" s="249"/>
      <c r="J44" s="249"/>
      <c r="K44" s="249"/>
      <c r="L44" s="249"/>
      <c r="M44" s="249"/>
      <c r="N44" s="249"/>
      <c r="O44" s="249"/>
      <c r="P44" s="249"/>
    </row>
    <row r="45" spans="1:16" x14ac:dyDescent="0.55000000000000004">
      <c r="A45" s="222"/>
      <c r="B45" s="191" t="s">
        <v>45</v>
      </c>
      <c r="C45" s="229">
        <v>6</v>
      </c>
      <c r="D45" s="229">
        <v>8</v>
      </c>
      <c r="E45" s="229">
        <v>6</v>
      </c>
      <c r="F45" s="229">
        <v>8</v>
      </c>
      <c r="G45" s="249"/>
      <c r="H45" s="249"/>
      <c r="I45" s="249"/>
      <c r="J45" s="249"/>
      <c r="K45" s="249"/>
      <c r="L45" s="249"/>
      <c r="M45" s="249"/>
      <c r="N45" s="249"/>
      <c r="O45" s="249"/>
      <c r="P45" s="249"/>
    </row>
    <row r="46" spans="1:16" x14ac:dyDescent="0.55000000000000004">
      <c r="A46" s="222"/>
      <c r="B46" s="190" t="s">
        <v>53</v>
      </c>
      <c r="C46" s="229">
        <v>33</v>
      </c>
      <c r="D46" s="229">
        <v>37</v>
      </c>
      <c r="E46" s="229">
        <v>24</v>
      </c>
      <c r="F46" s="229">
        <v>27</v>
      </c>
      <c r="G46" s="249"/>
      <c r="H46" s="249"/>
      <c r="I46" s="249"/>
      <c r="J46" s="249"/>
      <c r="K46" s="249"/>
      <c r="L46" s="249"/>
      <c r="M46" s="249"/>
      <c r="N46" s="249"/>
      <c r="O46" s="249"/>
      <c r="P46" s="249"/>
    </row>
    <row r="47" spans="1:16" x14ac:dyDescent="0.55000000000000004">
      <c r="A47" s="222"/>
      <c r="B47" s="190" t="s">
        <v>140</v>
      </c>
      <c r="C47" s="239">
        <v>8</v>
      </c>
      <c r="D47" s="239">
        <v>9</v>
      </c>
      <c r="E47" s="239">
        <v>8</v>
      </c>
      <c r="F47" s="239">
        <v>9</v>
      </c>
      <c r="G47" s="249"/>
      <c r="H47" s="249"/>
      <c r="I47" s="249"/>
      <c r="J47" s="249"/>
      <c r="K47" s="249"/>
      <c r="L47" s="249"/>
      <c r="M47" s="249"/>
      <c r="N47" s="249"/>
      <c r="O47" s="249"/>
      <c r="P47" s="249"/>
    </row>
    <row r="48" spans="1:16" ht="39" customHeight="1" x14ac:dyDescent="0.55000000000000004">
      <c r="A48" s="222"/>
      <c r="B48" s="190" t="s">
        <v>29</v>
      </c>
      <c r="C48" s="229">
        <v>4.5</v>
      </c>
      <c r="D48" s="229">
        <v>5</v>
      </c>
      <c r="E48" s="229">
        <v>4.5</v>
      </c>
      <c r="F48" s="229">
        <v>5</v>
      </c>
      <c r="G48" s="249"/>
      <c r="H48" s="249"/>
      <c r="I48" s="249"/>
      <c r="J48" s="249"/>
      <c r="K48" s="249"/>
      <c r="L48" s="249"/>
      <c r="M48" s="249"/>
      <c r="N48" s="249"/>
      <c r="O48" s="249"/>
      <c r="P48" s="249"/>
    </row>
    <row r="49" spans="1:16" x14ac:dyDescent="0.55000000000000004">
      <c r="A49" s="188" t="s">
        <v>409</v>
      </c>
      <c r="B49" s="155" t="s">
        <v>410</v>
      </c>
      <c r="C49" s="240"/>
      <c r="D49" s="240"/>
      <c r="E49" s="238">
        <v>75</v>
      </c>
      <c r="F49" s="238">
        <v>95</v>
      </c>
      <c r="G49" s="249">
        <v>10.5</v>
      </c>
      <c r="H49" s="249">
        <v>13.3</v>
      </c>
      <c r="I49" s="249">
        <v>15</v>
      </c>
      <c r="J49" s="249">
        <v>19</v>
      </c>
      <c r="K49" s="249">
        <v>2.06</v>
      </c>
      <c r="L49" s="249">
        <v>2.61</v>
      </c>
      <c r="M49" s="249">
        <v>185.24</v>
      </c>
      <c r="N49" s="249">
        <v>234.64</v>
      </c>
      <c r="O49" s="249">
        <v>0.4</v>
      </c>
      <c r="P49" s="249">
        <v>0.51</v>
      </c>
    </row>
    <row r="50" spans="1:16" x14ac:dyDescent="0.55000000000000004">
      <c r="A50" s="222"/>
      <c r="B50" s="189" t="s">
        <v>411</v>
      </c>
      <c r="C50" s="232"/>
      <c r="D50" s="232"/>
      <c r="E50" s="238">
        <v>80</v>
      </c>
      <c r="F50" s="238">
        <v>100</v>
      </c>
      <c r="G50" s="250">
        <v>2.94</v>
      </c>
      <c r="H50" s="250">
        <v>3.6</v>
      </c>
      <c r="I50" s="250">
        <v>3.15</v>
      </c>
      <c r="J50" s="250">
        <v>3.92</v>
      </c>
      <c r="K50" s="250">
        <v>17.170000000000002</v>
      </c>
      <c r="L50" s="250">
        <v>20.99</v>
      </c>
      <c r="M50" s="250">
        <v>104</v>
      </c>
      <c r="N50" s="250">
        <v>128</v>
      </c>
      <c r="O50" s="250">
        <v>0</v>
      </c>
      <c r="P50" s="250">
        <v>0</v>
      </c>
    </row>
    <row r="51" spans="1:16" s="186" customFormat="1" x14ac:dyDescent="0.55000000000000004">
      <c r="A51" s="222"/>
      <c r="B51" s="169" t="s">
        <v>412</v>
      </c>
      <c r="C51" s="165">
        <v>27</v>
      </c>
      <c r="D51" s="165">
        <v>33</v>
      </c>
      <c r="E51" s="165">
        <v>27</v>
      </c>
      <c r="F51" s="165">
        <v>33</v>
      </c>
      <c r="G51" s="250"/>
      <c r="H51" s="250"/>
      <c r="I51" s="250"/>
      <c r="J51" s="250"/>
      <c r="K51" s="250"/>
      <c r="L51" s="250"/>
      <c r="M51" s="250"/>
      <c r="N51" s="250"/>
      <c r="O51" s="250"/>
      <c r="P51" s="250"/>
    </row>
    <row r="52" spans="1:16" x14ac:dyDescent="0.55000000000000004">
      <c r="A52" s="222"/>
      <c r="B52" s="23" t="s">
        <v>29</v>
      </c>
      <c r="C52" s="239">
        <v>4</v>
      </c>
      <c r="D52" s="161">
        <v>5</v>
      </c>
      <c r="E52" s="239">
        <v>4</v>
      </c>
      <c r="F52" s="161">
        <v>5</v>
      </c>
      <c r="G52" s="249"/>
      <c r="H52" s="249"/>
      <c r="I52" s="249"/>
      <c r="J52" s="249"/>
      <c r="K52" s="249"/>
      <c r="L52" s="249"/>
      <c r="M52" s="249"/>
      <c r="N52" s="249"/>
      <c r="O52" s="249"/>
      <c r="P52" s="249"/>
    </row>
    <row r="53" spans="1:16" x14ac:dyDescent="0.55000000000000004">
      <c r="A53" s="222"/>
      <c r="B53" s="169" t="s">
        <v>287</v>
      </c>
      <c r="C53" s="165">
        <v>106</v>
      </c>
      <c r="D53" s="49">
        <v>132</v>
      </c>
      <c r="E53" s="165">
        <v>96</v>
      </c>
      <c r="F53" s="49">
        <v>120</v>
      </c>
      <c r="G53" s="249"/>
      <c r="H53" s="249"/>
      <c r="I53" s="249"/>
      <c r="J53" s="249"/>
      <c r="K53" s="249"/>
      <c r="L53" s="249"/>
      <c r="M53" s="249"/>
      <c r="N53" s="249"/>
      <c r="O53" s="249"/>
      <c r="P53" s="249"/>
    </row>
    <row r="54" spans="1:16" x14ac:dyDescent="0.55000000000000004">
      <c r="A54" s="222"/>
      <c r="B54" s="191" t="s">
        <v>44</v>
      </c>
      <c r="C54" s="229">
        <v>10</v>
      </c>
      <c r="D54" s="229">
        <v>13</v>
      </c>
      <c r="E54" s="229">
        <v>8</v>
      </c>
      <c r="F54" s="229">
        <v>11</v>
      </c>
      <c r="G54" s="249"/>
      <c r="H54" s="249"/>
      <c r="I54" s="249"/>
      <c r="J54" s="249"/>
      <c r="K54" s="249"/>
      <c r="L54" s="249"/>
      <c r="M54" s="249"/>
      <c r="N54" s="249"/>
      <c r="O54" s="249"/>
      <c r="P54" s="249"/>
    </row>
    <row r="55" spans="1:16" x14ac:dyDescent="0.55000000000000004">
      <c r="A55" s="222"/>
      <c r="B55" s="191" t="s">
        <v>45</v>
      </c>
      <c r="C55" s="229">
        <v>8</v>
      </c>
      <c r="D55" s="229">
        <v>11</v>
      </c>
      <c r="E55" s="229">
        <v>8</v>
      </c>
      <c r="F55" s="229">
        <v>11</v>
      </c>
      <c r="G55" s="249"/>
      <c r="H55" s="249"/>
      <c r="I55" s="249"/>
      <c r="J55" s="249"/>
      <c r="K55" s="249"/>
      <c r="L55" s="249"/>
      <c r="M55" s="249"/>
      <c r="N55" s="249"/>
      <c r="O55" s="249"/>
      <c r="P55" s="249"/>
    </row>
    <row r="56" spans="1:16" x14ac:dyDescent="0.55000000000000004">
      <c r="A56" s="222"/>
      <c r="B56" s="169" t="s">
        <v>40</v>
      </c>
      <c r="C56" s="165">
        <v>4.5</v>
      </c>
      <c r="D56" s="165">
        <v>5</v>
      </c>
      <c r="E56" s="165">
        <v>4.5</v>
      </c>
      <c r="F56" s="165">
        <v>5</v>
      </c>
      <c r="G56" s="249"/>
      <c r="H56" s="249"/>
      <c r="I56" s="249"/>
      <c r="J56" s="249"/>
      <c r="K56" s="249"/>
      <c r="L56" s="249"/>
      <c r="M56" s="249"/>
      <c r="N56" s="249"/>
      <c r="O56" s="249"/>
      <c r="P56" s="249"/>
    </row>
    <row r="57" spans="1:16" ht="39.75" customHeight="1" x14ac:dyDescent="0.55000000000000004">
      <c r="A57" s="222"/>
      <c r="B57" s="192" t="s">
        <v>41</v>
      </c>
      <c r="C57" s="181">
        <v>10</v>
      </c>
      <c r="D57" s="181">
        <v>14</v>
      </c>
      <c r="E57" s="181">
        <v>8</v>
      </c>
      <c r="F57" s="181">
        <v>11</v>
      </c>
      <c r="G57" s="249"/>
      <c r="H57" s="249"/>
      <c r="I57" s="249"/>
      <c r="J57" s="249"/>
      <c r="K57" s="249"/>
      <c r="L57" s="249"/>
      <c r="M57" s="249"/>
      <c r="N57" s="249"/>
      <c r="O57" s="249"/>
      <c r="P57" s="249"/>
    </row>
    <row r="58" spans="1:16" x14ac:dyDescent="0.55000000000000004">
      <c r="A58" s="222"/>
      <c r="B58" s="192" t="s">
        <v>42</v>
      </c>
      <c r="C58" s="181">
        <v>11</v>
      </c>
      <c r="D58" s="181">
        <v>15</v>
      </c>
      <c r="E58" s="181">
        <v>8</v>
      </c>
      <c r="F58" s="181">
        <v>11</v>
      </c>
      <c r="G58" s="249"/>
      <c r="H58" s="249"/>
      <c r="I58" s="249"/>
      <c r="J58" s="249"/>
      <c r="K58" s="249"/>
      <c r="L58" s="249"/>
      <c r="M58" s="249"/>
      <c r="N58" s="249"/>
      <c r="O58" s="249"/>
      <c r="P58" s="249"/>
    </row>
    <row r="59" spans="1:16" x14ac:dyDescent="0.55000000000000004">
      <c r="A59" s="222"/>
      <c r="B59" s="192" t="s">
        <v>43</v>
      </c>
      <c r="C59" s="181">
        <v>8</v>
      </c>
      <c r="D59" s="181">
        <v>11</v>
      </c>
      <c r="E59" s="181">
        <v>8</v>
      </c>
      <c r="F59" s="181">
        <v>11</v>
      </c>
      <c r="G59" s="249"/>
      <c r="H59" s="249"/>
      <c r="I59" s="249"/>
      <c r="J59" s="249"/>
      <c r="K59" s="249"/>
      <c r="L59" s="249"/>
      <c r="M59" s="249"/>
      <c r="N59" s="249"/>
      <c r="O59" s="249"/>
      <c r="P59" s="249"/>
    </row>
    <row r="60" spans="1:16" x14ac:dyDescent="0.55000000000000004">
      <c r="A60" s="222"/>
      <c r="B60" s="169" t="s">
        <v>19</v>
      </c>
      <c r="C60" s="165">
        <v>0.8</v>
      </c>
      <c r="D60" s="165">
        <v>1</v>
      </c>
      <c r="E60" s="165">
        <v>0.8</v>
      </c>
      <c r="F60" s="165">
        <v>1</v>
      </c>
      <c r="G60" s="249"/>
      <c r="H60" s="249"/>
      <c r="I60" s="249"/>
      <c r="J60" s="249"/>
      <c r="K60" s="249"/>
      <c r="L60" s="249"/>
      <c r="M60" s="249"/>
      <c r="N60" s="249"/>
      <c r="O60" s="249"/>
      <c r="P60" s="249"/>
    </row>
    <row r="61" spans="1:16" x14ac:dyDescent="0.55000000000000004">
      <c r="A61" s="222"/>
      <c r="B61" s="190" t="s">
        <v>29</v>
      </c>
      <c r="C61" s="181">
        <v>0.8</v>
      </c>
      <c r="D61" s="181">
        <v>1</v>
      </c>
      <c r="E61" s="181">
        <v>0.8</v>
      </c>
      <c r="F61" s="181">
        <v>1</v>
      </c>
      <c r="G61" s="249"/>
      <c r="H61" s="249"/>
      <c r="I61" s="249"/>
      <c r="J61" s="249"/>
      <c r="K61" s="249"/>
      <c r="L61" s="249"/>
      <c r="M61" s="249"/>
      <c r="N61" s="249"/>
      <c r="O61" s="249"/>
      <c r="P61" s="249"/>
    </row>
    <row r="62" spans="1:16" x14ac:dyDescent="0.55000000000000004">
      <c r="A62" s="222"/>
      <c r="B62" s="169" t="s">
        <v>140</v>
      </c>
      <c r="C62" s="165">
        <v>15</v>
      </c>
      <c r="D62" s="165">
        <v>20</v>
      </c>
      <c r="E62" s="165">
        <v>15</v>
      </c>
      <c r="F62" s="165">
        <v>20</v>
      </c>
      <c r="G62" s="249"/>
      <c r="H62" s="249"/>
      <c r="I62" s="249"/>
      <c r="J62" s="249"/>
      <c r="K62" s="249"/>
      <c r="L62" s="249"/>
      <c r="M62" s="249"/>
      <c r="N62" s="249"/>
      <c r="O62" s="249"/>
      <c r="P62" s="249"/>
    </row>
    <row r="63" spans="1:16" x14ac:dyDescent="0.55000000000000004">
      <c r="A63" s="188" t="s">
        <v>413</v>
      </c>
      <c r="B63" s="193" t="s">
        <v>239</v>
      </c>
      <c r="C63" s="232"/>
      <c r="D63" s="232"/>
      <c r="E63" s="248">
        <v>150</v>
      </c>
      <c r="F63" s="248">
        <v>200</v>
      </c>
      <c r="G63" s="250">
        <v>0.06</v>
      </c>
      <c r="H63" s="250">
        <v>0.08</v>
      </c>
      <c r="I63" s="250">
        <v>0.06</v>
      </c>
      <c r="J63" s="250">
        <v>0.08</v>
      </c>
      <c r="K63" s="250">
        <v>9.4499999999999993</v>
      </c>
      <c r="L63" s="250">
        <v>14.93</v>
      </c>
      <c r="M63" s="250">
        <v>39</v>
      </c>
      <c r="N63" s="250">
        <v>61</v>
      </c>
      <c r="O63" s="250">
        <v>1.5</v>
      </c>
      <c r="P63" s="250">
        <v>2</v>
      </c>
    </row>
    <row r="64" spans="1:16" x14ac:dyDescent="0.55000000000000004">
      <c r="A64" s="222"/>
      <c r="B64" s="191" t="s">
        <v>136</v>
      </c>
      <c r="C64" s="181">
        <v>17</v>
      </c>
      <c r="D64" s="181">
        <v>22</v>
      </c>
      <c r="E64" s="181">
        <v>23</v>
      </c>
      <c r="F64" s="181">
        <v>20</v>
      </c>
      <c r="G64" s="250"/>
      <c r="H64" s="250"/>
      <c r="I64" s="250"/>
      <c r="J64" s="250"/>
      <c r="K64" s="250"/>
      <c r="L64" s="250"/>
      <c r="M64" s="250"/>
      <c r="N64" s="250"/>
      <c r="O64" s="250"/>
      <c r="P64" s="250"/>
    </row>
    <row r="65" spans="1:16" x14ac:dyDescent="0.55000000000000004">
      <c r="A65" s="222"/>
      <c r="B65" s="151" t="s">
        <v>22</v>
      </c>
      <c r="C65" s="181">
        <v>8</v>
      </c>
      <c r="D65" s="181">
        <v>13</v>
      </c>
      <c r="E65" s="181">
        <v>8</v>
      </c>
      <c r="F65" s="181">
        <v>13</v>
      </c>
      <c r="G65" s="250"/>
      <c r="H65" s="250"/>
      <c r="I65" s="250"/>
      <c r="J65" s="250"/>
      <c r="K65" s="250"/>
      <c r="L65" s="250"/>
      <c r="M65" s="250"/>
      <c r="N65" s="250"/>
      <c r="O65" s="250"/>
      <c r="P65" s="250"/>
    </row>
    <row r="66" spans="1:16" x14ac:dyDescent="0.55000000000000004">
      <c r="A66" s="188" t="s">
        <v>414</v>
      </c>
      <c r="B66" s="189" t="s">
        <v>64</v>
      </c>
      <c r="C66" s="247">
        <v>40</v>
      </c>
      <c r="D66" s="247">
        <v>50</v>
      </c>
      <c r="E66" s="248">
        <v>40</v>
      </c>
      <c r="F66" s="248">
        <v>50</v>
      </c>
      <c r="G66" s="249">
        <v>1.64</v>
      </c>
      <c r="H66" s="249">
        <v>2.2999999999999998</v>
      </c>
      <c r="I66" s="249">
        <v>0.48</v>
      </c>
      <c r="J66" s="249">
        <v>0.6</v>
      </c>
      <c r="K66" s="249">
        <v>13.36</v>
      </c>
      <c r="L66" s="249">
        <v>16.7</v>
      </c>
      <c r="M66" s="249">
        <f>G66*4+I66*9+K66*4</f>
        <v>64.319999999999993</v>
      </c>
      <c r="N66" s="249">
        <f>H66*4+J66*9+L66*4</f>
        <v>81.399999999999991</v>
      </c>
      <c r="O66" s="249">
        <v>0</v>
      </c>
      <c r="P66" s="249">
        <v>0</v>
      </c>
    </row>
    <row r="67" spans="1:16" x14ac:dyDescent="0.55000000000000004">
      <c r="A67" s="222"/>
      <c r="B67" s="189" t="s">
        <v>32</v>
      </c>
      <c r="C67" s="232"/>
      <c r="D67" s="232"/>
      <c r="E67" s="224">
        <f t="shared" ref="E67:P67" si="2">E24+E34+E49+E50+E63+E66</f>
        <v>545</v>
      </c>
      <c r="F67" s="224">
        <f t="shared" si="2"/>
        <v>705</v>
      </c>
      <c r="G67" s="224">
        <f t="shared" si="2"/>
        <v>24.12</v>
      </c>
      <c r="H67" s="224">
        <f t="shared" si="2"/>
        <v>30.44</v>
      </c>
      <c r="I67" s="224">
        <f t="shared" si="2"/>
        <v>28.189999999999998</v>
      </c>
      <c r="J67" s="224">
        <f t="shared" si="2"/>
        <v>34.76</v>
      </c>
      <c r="K67" s="224">
        <f t="shared" si="2"/>
        <v>52.03</v>
      </c>
      <c r="L67" s="224">
        <f t="shared" si="2"/>
        <v>68.899999999999991</v>
      </c>
      <c r="M67" s="224">
        <f t="shared" si="2"/>
        <v>554.70000000000005</v>
      </c>
      <c r="N67" s="224">
        <f t="shared" si="2"/>
        <v>705.67</v>
      </c>
      <c r="O67" s="224">
        <f t="shared" si="2"/>
        <v>13.450000000000001</v>
      </c>
      <c r="P67" s="224">
        <f t="shared" si="2"/>
        <v>17.059999999999999</v>
      </c>
    </row>
    <row r="68" spans="1:16" ht="39" customHeight="1" x14ac:dyDescent="0.55000000000000004">
      <c r="A68" s="222"/>
      <c r="B68" s="154" t="s">
        <v>65</v>
      </c>
      <c r="C68" s="235"/>
      <c r="D68" s="235"/>
      <c r="E68" s="229"/>
      <c r="F68" s="249"/>
      <c r="G68" s="249"/>
      <c r="H68" s="249"/>
      <c r="I68" s="249"/>
      <c r="J68" s="249"/>
      <c r="K68" s="249"/>
      <c r="L68" s="249"/>
      <c r="M68" s="249"/>
      <c r="N68" s="249"/>
      <c r="O68" s="249"/>
      <c r="P68" s="249"/>
    </row>
    <row r="69" spans="1:16" x14ac:dyDescent="0.55000000000000004">
      <c r="A69" s="188" t="s">
        <v>415</v>
      </c>
      <c r="B69" s="155" t="s">
        <v>416</v>
      </c>
      <c r="C69" s="240"/>
      <c r="D69" s="240"/>
      <c r="E69" s="248">
        <v>180</v>
      </c>
      <c r="F69" s="241">
        <v>205</v>
      </c>
      <c r="G69" s="249">
        <v>5.1100000000000003</v>
      </c>
      <c r="H69" s="249">
        <v>5.82</v>
      </c>
      <c r="I69" s="249">
        <v>3.19</v>
      </c>
      <c r="J69" s="249">
        <v>3.63</v>
      </c>
      <c r="K69" s="249">
        <v>24.58</v>
      </c>
      <c r="L69" s="249">
        <v>27.99</v>
      </c>
      <c r="M69" s="249">
        <v>163</v>
      </c>
      <c r="N69" s="249">
        <v>185.64</v>
      </c>
      <c r="O69" s="249">
        <v>19.93</v>
      </c>
      <c r="P69" s="249">
        <v>22.7</v>
      </c>
    </row>
    <row r="70" spans="1:16" x14ac:dyDescent="0.55000000000000004">
      <c r="A70" s="188"/>
      <c r="B70" s="155" t="s">
        <v>150</v>
      </c>
      <c r="C70" s="240"/>
      <c r="D70" s="240"/>
      <c r="E70" s="248">
        <v>15</v>
      </c>
      <c r="F70" s="241">
        <v>20</v>
      </c>
      <c r="G70" s="185">
        <v>0.64</v>
      </c>
      <c r="H70" s="185">
        <v>0.66</v>
      </c>
      <c r="I70" s="185">
        <v>1.1599999999999999</v>
      </c>
      <c r="J70" s="185">
        <v>1.29</v>
      </c>
      <c r="K70" s="185">
        <v>2.11</v>
      </c>
      <c r="L70" s="185">
        <v>2.3199999999999998</v>
      </c>
      <c r="M70" s="185">
        <v>19</v>
      </c>
      <c r="N70" s="185">
        <v>20</v>
      </c>
      <c r="O70" s="185">
        <v>0.13</v>
      </c>
      <c r="P70" s="185">
        <v>0.13</v>
      </c>
    </row>
    <row r="71" spans="1:16" x14ac:dyDescent="0.55000000000000004">
      <c r="A71" s="222"/>
      <c r="B71" s="194" t="s">
        <v>48</v>
      </c>
      <c r="C71" s="181">
        <v>97</v>
      </c>
      <c r="D71" s="239">
        <v>104</v>
      </c>
      <c r="E71" s="181">
        <v>73</v>
      </c>
      <c r="F71" s="239">
        <v>83</v>
      </c>
      <c r="G71" s="249"/>
      <c r="H71" s="249"/>
      <c r="I71" s="249"/>
      <c r="J71" s="249"/>
      <c r="K71" s="249"/>
      <c r="L71" s="249"/>
      <c r="M71" s="249"/>
      <c r="N71" s="249"/>
      <c r="O71" s="249"/>
      <c r="P71" s="249"/>
    </row>
    <row r="72" spans="1:16" x14ac:dyDescent="0.55000000000000004">
      <c r="A72" s="222"/>
      <c r="B72" s="194" t="s">
        <v>49</v>
      </c>
      <c r="C72" s="181">
        <v>104</v>
      </c>
      <c r="D72" s="239">
        <v>110</v>
      </c>
      <c r="E72" s="181">
        <v>73</v>
      </c>
      <c r="F72" s="239">
        <v>83</v>
      </c>
      <c r="G72" s="249"/>
      <c r="H72" s="249"/>
      <c r="I72" s="249"/>
      <c r="J72" s="249"/>
      <c r="K72" s="249"/>
      <c r="L72" s="249"/>
      <c r="M72" s="249"/>
      <c r="N72" s="249"/>
      <c r="O72" s="249"/>
      <c r="P72" s="249"/>
    </row>
    <row r="73" spans="1:16" x14ac:dyDescent="0.55000000000000004">
      <c r="A73" s="222"/>
      <c r="B73" s="194" t="s">
        <v>50</v>
      </c>
      <c r="C73" s="181">
        <v>112</v>
      </c>
      <c r="D73" s="239">
        <v>128</v>
      </c>
      <c r="E73" s="181">
        <v>73</v>
      </c>
      <c r="F73" s="239">
        <v>83</v>
      </c>
      <c r="G73" s="249"/>
      <c r="H73" s="249"/>
      <c r="I73" s="249"/>
      <c r="J73" s="249"/>
      <c r="K73" s="249"/>
      <c r="L73" s="249"/>
      <c r="M73" s="249"/>
      <c r="N73" s="249"/>
      <c r="O73" s="249"/>
      <c r="P73" s="249"/>
    </row>
    <row r="74" spans="1:16" x14ac:dyDescent="0.55000000000000004">
      <c r="A74" s="222"/>
      <c r="B74" s="194" t="s">
        <v>51</v>
      </c>
      <c r="C74" s="181">
        <v>122</v>
      </c>
      <c r="D74" s="239">
        <v>139</v>
      </c>
      <c r="E74" s="181">
        <v>73</v>
      </c>
      <c r="F74" s="239">
        <v>83</v>
      </c>
      <c r="G74" s="249"/>
      <c r="H74" s="249"/>
      <c r="I74" s="249"/>
      <c r="J74" s="249"/>
      <c r="K74" s="249"/>
      <c r="L74" s="249"/>
      <c r="M74" s="249"/>
      <c r="N74" s="249"/>
      <c r="O74" s="249"/>
      <c r="P74" s="249"/>
    </row>
    <row r="75" spans="1:16" x14ac:dyDescent="0.55000000000000004">
      <c r="A75" s="222"/>
      <c r="B75" s="191" t="s">
        <v>52</v>
      </c>
      <c r="C75" s="181">
        <v>73</v>
      </c>
      <c r="D75" s="239">
        <v>83</v>
      </c>
      <c r="E75" s="181">
        <v>73</v>
      </c>
      <c r="F75" s="239">
        <v>83</v>
      </c>
      <c r="G75" s="249"/>
      <c r="H75" s="249"/>
      <c r="I75" s="249"/>
      <c r="J75" s="249"/>
      <c r="K75" s="249"/>
      <c r="L75" s="249"/>
      <c r="M75" s="249"/>
      <c r="N75" s="249"/>
      <c r="O75" s="249"/>
      <c r="P75" s="249"/>
    </row>
    <row r="76" spans="1:16" x14ac:dyDescent="0.55000000000000004">
      <c r="A76" s="222"/>
      <c r="B76" s="191" t="s">
        <v>44</v>
      </c>
      <c r="C76" s="196">
        <v>13</v>
      </c>
      <c r="D76" s="196">
        <v>14</v>
      </c>
      <c r="E76" s="196">
        <v>11</v>
      </c>
      <c r="F76" s="196">
        <v>12</v>
      </c>
      <c r="G76" s="249"/>
      <c r="H76" s="249"/>
      <c r="I76" s="249"/>
      <c r="J76" s="249"/>
      <c r="K76" s="249"/>
      <c r="L76" s="249"/>
      <c r="M76" s="249"/>
      <c r="N76" s="249"/>
      <c r="O76" s="249"/>
      <c r="P76" s="249"/>
    </row>
    <row r="77" spans="1:16" x14ac:dyDescent="0.55000000000000004">
      <c r="A77" s="222"/>
      <c r="B77" s="191" t="s">
        <v>45</v>
      </c>
      <c r="C77" s="196">
        <v>11</v>
      </c>
      <c r="D77" s="196">
        <v>12</v>
      </c>
      <c r="E77" s="196">
        <v>11</v>
      </c>
      <c r="F77" s="196">
        <v>12</v>
      </c>
      <c r="G77" s="249"/>
      <c r="H77" s="249"/>
      <c r="I77" s="249"/>
      <c r="J77" s="249"/>
      <c r="K77" s="249"/>
      <c r="L77" s="249"/>
      <c r="M77" s="249"/>
      <c r="N77" s="249"/>
      <c r="O77" s="249"/>
      <c r="P77" s="249"/>
    </row>
    <row r="78" spans="1:16" x14ac:dyDescent="0.55000000000000004">
      <c r="A78" s="222"/>
      <c r="B78" s="190" t="s">
        <v>417</v>
      </c>
      <c r="C78" s="229">
        <v>76</v>
      </c>
      <c r="D78" s="229">
        <v>86</v>
      </c>
      <c r="E78" s="229">
        <v>61</v>
      </c>
      <c r="F78" s="229">
        <v>69</v>
      </c>
      <c r="G78" s="249"/>
      <c r="H78" s="249"/>
      <c r="I78" s="249"/>
      <c r="J78" s="249"/>
      <c r="K78" s="249"/>
      <c r="L78" s="249"/>
      <c r="M78" s="249"/>
      <c r="N78" s="249"/>
      <c r="O78" s="249"/>
      <c r="P78" s="249"/>
    </row>
    <row r="79" spans="1:16" x14ac:dyDescent="0.55000000000000004">
      <c r="A79" s="222"/>
      <c r="B79" s="191" t="s">
        <v>39</v>
      </c>
      <c r="C79" s="229">
        <v>64</v>
      </c>
      <c r="D79" s="229">
        <v>72</v>
      </c>
      <c r="E79" s="229">
        <v>61</v>
      </c>
      <c r="F79" s="229">
        <v>69</v>
      </c>
      <c r="G79" s="249"/>
      <c r="H79" s="249"/>
      <c r="I79" s="249"/>
      <c r="J79" s="249"/>
      <c r="K79" s="249"/>
      <c r="L79" s="249"/>
      <c r="M79" s="249"/>
      <c r="N79" s="249"/>
      <c r="O79" s="249"/>
      <c r="P79" s="249"/>
    </row>
    <row r="80" spans="1:16" ht="41.25" customHeight="1" x14ac:dyDescent="0.55000000000000004">
      <c r="A80" s="222"/>
      <c r="B80" s="192" t="s">
        <v>41</v>
      </c>
      <c r="C80" s="181">
        <v>116</v>
      </c>
      <c r="D80" s="181">
        <v>133</v>
      </c>
      <c r="E80" s="181">
        <v>93</v>
      </c>
      <c r="F80" s="181">
        <v>106</v>
      </c>
      <c r="G80" s="249"/>
      <c r="H80" s="249"/>
      <c r="I80" s="249"/>
      <c r="J80" s="249"/>
      <c r="K80" s="249"/>
      <c r="L80" s="249"/>
      <c r="M80" s="249"/>
      <c r="N80" s="249"/>
      <c r="O80" s="249"/>
      <c r="P80" s="249"/>
    </row>
    <row r="81" spans="1:16" x14ac:dyDescent="0.55000000000000004">
      <c r="A81" s="222"/>
      <c r="B81" s="192" t="s">
        <v>42</v>
      </c>
      <c r="C81" s="181">
        <v>124</v>
      </c>
      <c r="D81" s="181">
        <v>141</v>
      </c>
      <c r="E81" s="181">
        <v>93</v>
      </c>
      <c r="F81" s="181">
        <v>106</v>
      </c>
      <c r="G81" s="249"/>
      <c r="H81" s="249"/>
      <c r="I81" s="249"/>
      <c r="J81" s="249"/>
      <c r="K81" s="249"/>
      <c r="L81" s="249"/>
      <c r="M81" s="249"/>
      <c r="N81" s="249"/>
      <c r="O81" s="249"/>
      <c r="P81" s="249"/>
    </row>
    <row r="82" spans="1:16" x14ac:dyDescent="0.55000000000000004">
      <c r="A82" s="222"/>
      <c r="B82" s="192" t="s">
        <v>43</v>
      </c>
      <c r="C82" s="181">
        <v>93</v>
      </c>
      <c r="D82" s="181">
        <v>106</v>
      </c>
      <c r="E82" s="181">
        <v>93</v>
      </c>
      <c r="F82" s="181">
        <v>106</v>
      </c>
      <c r="G82" s="249"/>
      <c r="H82" s="249"/>
      <c r="I82" s="249"/>
      <c r="J82" s="249"/>
      <c r="K82" s="249"/>
      <c r="L82" s="249"/>
      <c r="M82" s="249"/>
      <c r="N82" s="249"/>
      <c r="O82" s="249"/>
      <c r="P82" s="249"/>
    </row>
    <row r="83" spans="1:16" x14ac:dyDescent="0.55000000000000004">
      <c r="A83" s="222"/>
      <c r="B83" s="206" t="s">
        <v>29</v>
      </c>
      <c r="C83" s="49">
        <v>2</v>
      </c>
      <c r="D83" s="49">
        <v>3</v>
      </c>
      <c r="E83" s="49">
        <v>2</v>
      </c>
      <c r="F83" s="49">
        <v>3</v>
      </c>
      <c r="G83" s="249"/>
      <c r="H83" s="249"/>
      <c r="I83" s="249"/>
      <c r="J83" s="249"/>
      <c r="K83" s="249"/>
      <c r="L83" s="249"/>
      <c r="M83" s="249"/>
      <c r="N83" s="249"/>
      <c r="O83" s="249"/>
      <c r="P83" s="249"/>
    </row>
    <row r="84" spans="1:16" s="186" customFormat="1" x14ac:dyDescent="0.55000000000000004">
      <c r="A84" s="222"/>
      <c r="B84" s="206" t="s">
        <v>40</v>
      </c>
      <c r="C84" s="49">
        <v>2.5</v>
      </c>
      <c r="D84" s="49">
        <v>3</v>
      </c>
      <c r="E84" s="49">
        <v>2.5</v>
      </c>
      <c r="F84" s="49">
        <v>3</v>
      </c>
      <c r="G84" s="249"/>
      <c r="H84" s="249"/>
      <c r="I84" s="249"/>
      <c r="J84" s="249"/>
      <c r="K84" s="249"/>
      <c r="L84" s="249"/>
      <c r="M84" s="249"/>
      <c r="N84" s="249"/>
      <c r="O84" s="249"/>
      <c r="P84" s="249"/>
    </row>
    <row r="85" spans="1:16" x14ac:dyDescent="0.55000000000000004">
      <c r="A85" s="222"/>
      <c r="B85" s="206" t="s">
        <v>19</v>
      </c>
      <c r="C85" s="49">
        <v>2</v>
      </c>
      <c r="D85" s="49">
        <v>3</v>
      </c>
      <c r="E85" s="49">
        <v>2</v>
      </c>
      <c r="F85" s="49">
        <v>3</v>
      </c>
      <c r="G85" s="249"/>
      <c r="H85" s="249"/>
      <c r="I85" s="249"/>
      <c r="J85" s="249"/>
      <c r="K85" s="249"/>
      <c r="L85" s="249"/>
      <c r="M85" s="249"/>
      <c r="N85" s="249"/>
      <c r="O85" s="249"/>
      <c r="P85" s="249"/>
    </row>
    <row r="86" spans="1:16" x14ac:dyDescent="0.55000000000000004">
      <c r="A86" s="222"/>
      <c r="B86" s="206" t="s">
        <v>20</v>
      </c>
      <c r="C86" s="49">
        <v>12</v>
      </c>
      <c r="D86" s="49">
        <v>14</v>
      </c>
      <c r="E86" s="49">
        <v>12</v>
      </c>
      <c r="F86" s="49">
        <v>14</v>
      </c>
      <c r="G86" s="249"/>
      <c r="H86" s="249"/>
      <c r="I86" s="249"/>
      <c r="J86" s="249"/>
      <c r="K86" s="249"/>
      <c r="L86" s="249"/>
      <c r="M86" s="249"/>
      <c r="N86" s="249"/>
      <c r="O86" s="249"/>
      <c r="P86" s="249"/>
    </row>
    <row r="87" spans="1:16" x14ac:dyDescent="0.55000000000000004">
      <c r="A87" s="222"/>
      <c r="B87" s="206" t="s">
        <v>72</v>
      </c>
      <c r="C87" s="49">
        <v>15</v>
      </c>
      <c r="D87" s="49">
        <v>20</v>
      </c>
      <c r="E87" s="49">
        <v>15</v>
      </c>
      <c r="F87" s="49">
        <v>20</v>
      </c>
      <c r="G87" s="242"/>
      <c r="H87" s="249"/>
      <c r="I87" s="249"/>
      <c r="J87" s="249"/>
      <c r="K87" s="249"/>
      <c r="L87" s="249"/>
      <c r="M87" s="249"/>
      <c r="N87" s="249"/>
      <c r="O87" s="249"/>
      <c r="P87" s="249"/>
    </row>
    <row r="88" spans="1:16" x14ac:dyDescent="0.55000000000000004">
      <c r="A88" s="222"/>
      <c r="B88" s="206" t="s">
        <v>19</v>
      </c>
      <c r="C88" s="49">
        <v>0.8</v>
      </c>
      <c r="D88" s="49">
        <v>1</v>
      </c>
      <c r="E88" s="49">
        <v>0.8</v>
      </c>
      <c r="F88" s="49">
        <v>1</v>
      </c>
      <c r="G88" s="242"/>
      <c r="H88" s="249"/>
      <c r="I88" s="249"/>
      <c r="J88" s="249"/>
      <c r="K88" s="249"/>
      <c r="L88" s="249"/>
      <c r="M88" s="249"/>
      <c r="N88" s="249"/>
      <c r="O88" s="249"/>
      <c r="P88" s="249"/>
    </row>
    <row r="89" spans="1:16" x14ac:dyDescent="0.55000000000000004">
      <c r="A89" s="222"/>
      <c r="B89" s="206" t="s">
        <v>29</v>
      </c>
      <c r="C89" s="49">
        <v>0.8</v>
      </c>
      <c r="D89" s="49">
        <v>1</v>
      </c>
      <c r="E89" s="49">
        <v>0.8</v>
      </c>
      <c r="F89" s="49">
        <v>1</v>
      </c>
      <c r="G89" s="242"/>
      <c r="H89" s="249"/>
      <c r="I89" s="249"/>
      <c r="J89" s="249"/>
      <c r="K89" s="249"/>
      <c r="L89" s="249"/>
      <c r="M89" s="249"/>
      <c r="N89" s="249"/>
      <c r="O89" s="249"/>
      <c r="P89" s="249"/>
    </row>
    <row r="90" spans="1:16" x14ac:dyDescent="0.55000000000000004">
      <c r="A90" s="188" t="s">
        <v>418</v>
      </c>
      <c r="B90" s="193" t="s">
        <v>419</v>
      </c>
      <c r="C90" s="232"/>
      <c r="D90" s="232"/>
      <c r="E90" s="248">
        <v>60</v>
      </c>
      <c r="F90" s="248">
        <v>60</v>
      </c>
      <c r="G90" s="249">
        <v>5.0999999999999996</v>
      </c>
      <c r="H90" s="249">
        <v>5.0999999999999996</v>
      </c>
      <c r="I90" s="249">
        <v>6.06</v>
      </c>
      <c r="J90" s="249">
        <v>6.06</v>
      </c>
      <c r="K90" s="249">
        <v>26.89</v>
      </c>
      <c r="L90" s="249">
        <v>26.89</v>
      </c>
      <c r="M90" s="249">
        <v>182</v>
      </c>
      <c r="N90" s="249">
        <v>182</v>
      </c>
      <c r="O90" s="249">
        <v>7.0000000000000007E-2</v>
      </c>
      <c r="P90" s="249">
        <v>7.0000000000000007E-2</v>
      </c>
    </row>
    <row r="91" spans="1:16" x14ac:dyDescent="0.55000000000000004">
      <c r="A91" s="222"/>
      <c r="B91" s="204" t="s">
        <v>71</v>
      </c>
      <c r="C91" s="230">
        <v>0.9</v>
      </c>
      <c r="D91" s="230">
        <v>1</v>
      </c>
      <c r="E91" s="196">
        <v>0.9</v>
      </c>
      <c r="F91" s="196">
        <v>1</v>
      </c>
      <c r="G91" s="249"/>
      <c r="H91" s="249"/>
      <c r="I91" s="249"/>
      <c r="J91" s="249"/>
      <c r="K91" s="249"/>
      <c r="L91" s="249"/>
      <c r="M91" s="249"/>
      <c r="N91" s="249"/>
      <c r="O91" s="249"/>
      <c r="P91" s="249"/>
    </row>
    <row r="92" spans="1:16" x14ac:dyDescent="0.55000000000000004">
      <c r="A92" s="222"/>
      <c r="B92" s="169" t="s">
        <v>190</v>
      </c>
      <c r="C92" s="229">
        <v>8</v>
      </c>
      <c r="D92" s="229">
        <v>8</v>
      </c>
      <c r="E92" s="229">
        <v>8</v>
      </c>
      <c r="F92" s="229">
        <v>8</v>
      </c>
      <c r="G92" s="249"/>
      <c r="H92" s="249"/>
      <c r="I92" s="249"/>
      <c r="J92" s="249"/>
      <c r="K92" s="249"/>
      <c r="L92" s="249"/>
      <c r="M92" s="249"/>
      <c r="N92" s="249"/>
      <c r="O92" s="249"/>
      <c r="P92" s="249"/>
    </row>
    <row r="93" spans="1:16" x14ac:dyDescent="0.55000000000000004">
      <c r="A93" s="222"/>
      <c r="B93" s="169" t="s">
        <v>19</v>
      </c>
      <c r="C93" s="229">
        <v>24</v>
      </c>
      <c r="D93" s="229">
        <v>24</v>
      </c>
      <c r="E93" s="229">
        <v>24</v>
      </c>
      <c r="F93" s="229">
        <v>24</v>
      </c>
      <c r="G93" s="249"/>
      <c r="H93" s="249"/>
      <c r="I93" s="249"/>
      <c r="J93" s="249"/>
      <c r="K93" s="249"/>
      <c r="L93" s="249"/>
      <c r="M93" s="249"/>
      <c r="N93" s="249"/>
      <c r="O93" s="249"/>
      <c r="P93" s="249"/>
    </row>
    <row r="94" spans="1:16" x14ac:dyDescent="0.55000000000000004">
      <c r="A94" s="222"/>
      <c r="B94" s="169" t="s">
        <v>29</v>
      </c>
      <c r="C94" s="229">
        <v>6</v>
      </c>
      <c r="D94" s="229">
        <v>6</v>
      </c>
      <c r="E94" s="229">
        <v>6</v>
      </c>
      <c r="F94" s="229">
        <v>6</v>
      </c>
      <c r="G94" s="249"/>
      <c r="H94" s="249"/>
      <c r="I94" s="249"/>
      <c r="J94" s="249"/>
      <c r="K94" s="249"/>
      <c r="L94" s="249"/>
      <c r="M94" s="249"/>
      <c r="N94" s="249"/>
      <c r="O94" s="249"/>
      <c r="P94" s="249"/>
    </row>
    <row r="95" spans="1:16" x14ac:dyDescent="0.55000000000000004">
      <c r="A95" s="222"/>
      <c r="B95" s="169" t="s">
        <v>117</v>
      </c>
      <c r="C95" s="229">
        <v>13</v>
      </c>
      <c r="D95" s="229">
        <v>13</v>
      </c>
      <c r="E95" s="229">
        <v>12</v>
      </c>
      <c r="F95" s="229">
        <v>12</v>
      </c>
      <c r="G95" s="249"/>
      <c r="H95" s="249"/>
      <c r="I95" s="249"/>
      <c r="J95" s="249"/>
      <c r="K95" s="249"/>
      <c r="L95" s="249"/>
      <c r="M95" s="249"/>
      <c r="N95" s="249"/>
      <c r="O95" s="249"/>
      <c r="P95" s="249"/>
    </row>
    <row r="96" spans="1:16" x14ac:dyDescent="0.55000000000000004">
      <c r="A96" s="222"/>
      <c r="B96" s="169" t="s">
        <v>22</v>
      </c>
      <c r="C96" s="229">
        <v>6</v>
      </c>
      <c r="D96" s="229">
        <v>6</v>
      </c>
      <c r="E96" s="229">
        <v>6</v>
      </c>
      <c r="F96" s="229">
        <v>6</v>
      </c>
      <c r="G96" s="249"/>
      <c r="H96" s="249"/>
      <c r="I96" s="249"/>
      <c r="J96" s="249"/>
      <c r="K96" s="249"/>
      <c r="L96" s="249"/>
      <c r="M96" s="249"/>
      <c r="N96" s="249"/>
      <c r="O96" s="249"/>
      <c r="P96" s="249"/>
    </row>
    <row r="97" spans="1:16" x14ac:dyDescent="0.55000000000000004">
      <c r="A97" s="222"/>
      <c r="B97" s="169" t="s">
        <v>107</v>
      </c>
      <c r="C97" s="229">
        <v>3</v>
      </c>
      <c r="D97" s="229">
        <v>3</v>
      </c>
      <c r="E97" s="229">
        <v>3</v>
      </c>
      <c r="F97" s="229">
        <v>3</v>
      </c>
      <c r="G97" s="249"/>
      <c r="H97" s="249"/>
      <c r="I97" s="249"/>
      <c r="J97" s="249"/>
      <c r="K97" s="249"/>
      <c r="L97" s="249"/>
      <c r="M97" s="249"/>
      <c r="N97" s="249"/>
      <c r="O97" s="249"/>
      <c r="P97" s="249"/>
    </row>
    <row r="98" spans="1:16" x14ac:dyDescent="0.55000000000000004">
      <c r="A98" s="222"/>
      <c r="B98" s="169" t="s">
        <v>40</v>
      </c>
      <c r="C98" s="229">
        <v>0.4</v>
      </c>
      <c r="D98" s="229">
        <v>0.4</v>
      </c>
      <c r="E98" s="229">
        <v>0.4</v>
      </c>
      <c r="F98" s="229">
        <v>0.4</v>
      </c>
      <c r="G98" s="249"/>
      <c r="H98" s="249"/>
      <c r="I98" s="249"/>
      <c r="J98" s="249"/>
      <c r="K98" s="249"/>
      <c r="L98" s="249"/>
      <c r="M98" s="249"/>
      <c r="N98" s="249"/>
      <c r="O98" s="249"/>
      <c r="P98" s="249"/>
    </row>
    <row r="99" spans="1:16" x14ac:dyDescent="0.55000000000000004">
      <c r="A99" s="188" t="s">
        <v>420</v>
      </c>
      <c r="B99" s="193" t="s">
        <v>145</v>
      </c>
      <c r="C99" s="247"/>
      <c r="D99" s="247"/>
      <c r="E99" s="248">
        <v>150</v>
      </c>
      <c r="F99" s="248">
        <v>200</v>
      </c>
      <c r="G99" s="250">
        <v>0.24</v>
      </c>
      <c r="H99" s="250">
        <v>0.28999999999999998</v>
      </c>
      <c r="I99" s="250">
        <v>0</v>
      </c>
      <c r="J99" s="250">
        <v>14</v>
      </c>
      <c r="K99" s="250">
        <v>14.89</v>
      </c>
      <c r="L99" s="250">
        <v>18.77</v>
      </c>
      <c r="M99" s="250">
        <v>62</v>
      </c>
      <c r="N99" s="250">
        <v>78</v>
      </c>
      <c r="O99" s="250">
        <v>0.22</v>
      </c>
      <c r="P99" s="250">
        <v>0.26</v>
      </c>
    </row>
    <row r="100" spans="1:16" s="186" customFormat="1" x14ac:dyDescent="0.55000000000000004">
      <c r="A100" s="188"/>
      <c r="B100" s="151" t="s">
        <v>146</v>
      </c>
      <c r="C100" s="181">
        <v>11</v>
      </c>
      <c r="D100" s="181">
        <v>13</v>
      </c>
      <c r="E100" s="181">
        <v>11</v>
      </c>
      <c r="F100" s="181">
        <v>13</v>
      </c>
      <c r="G100" s="250"/>
      <c r="H100" s="250"/>
      <c r="I100" s="250"/>
      <c r="J100" s="250"/>
      <c r="K100" s="250"/>
      <c r="L100" s="250"/>
      <c r="M100" s="250"/>
      <c r="N100" s="250"/>
      <c r="O100" s="250"/>
      <c r="P100" s="250"/>
    </row>
    <row r="101" spans="1:16" x14ac:dyDescent="0.55000000000000004">
      <c r="A101" s="222"/>
      <c r="B101" s="151" t="s">
        <v>22</v>
      </c>
      <c r="C101" s="181">
        <v>10</v>
      </c>
      <c r="D101" s="181">
        <v>13</v>
      </c>
      <c r="E101" s="181">
        <v>10</v>
      </c>
      <c r="F101" s="181">
        <v>13</v>
      </c>
      <c r="G101" s="250"/>
      <c r="H101" s="250"/>
      <c r="I101" s="250"/>
      <c r="J101" s="250"/>
      <c r="K101" s="250"/>
      <c r="L101" s="250"/>
      <c r="M101" s="250"/>
      <c r="N101" s="250"/>
      <c r="O101" s="250"/>
      <c r="P101" s="250"/>
    </row>
    <row r="102" spans="1:16" x14ac:dyDescent="0.55000000000000004">
      <c r="A102" s="188" t="s">
        <v>414</v>
      </c>
      <c r="B102" s="189" t="s">
        <v>78</v>
      </c>
      <c r="C102" s="247">
        <v>35</v>
      </c>
      <c r="D102" s="247">
        <v>40</v>
      </c>
      <c r="E102" s="248">
        <v>35</v>
      </c>
      <c r="F102" s="248">
        <v>40</v>
      </c>
      <c r="G102" s="250">
        <v>1.66</v>
      </c>
      <c r="H102" s="250">
        <v>2</v>
      </c>
      <c r="I102" s="250">
        <v>0.28000000000000003</v>
      </c>
      <c r="J102" s="250">
        <v>0.32</v>
      </c>
      <c r="K102" s="250">
        <v>17.22</v>
      </c>
      <c r="L102" s="250">
        <v>19.68</v>
      </c>
      <c r="M102" s="250">
        <f>G102*4+I102*9+K102*4</f>
        <v>78.039999999999992</v>
      </c>
      <c r="N102" s="250">
        <f>H102*4+J102*9+L102*4</f>
        <v>89.6</v>
      </c>
      <c r="O102" s="250">
        <v>0</v>
      </c>
      <c r="P102" s="250">
        <v>0</v>
      </c>
    </row>
    <row r="103" spans="1:16" x14ac:dyDescent="0.55000000000000004">
      <c r="A103" s="188" t="s">
        <v>421</v>
      </c>
      <c r="B103" s="24" t="s">
        <v>77</v>
      </c>
      <c r="C103" s="19">
        <v>93</v>
      </c>
      <c r="D103" s="19">
        <v>93</v>
      </c>
      <c r="E103" s="248">
        <v>93</v>
      </c>
      <c r="F103" s="248">
        <v>93</v>
      </c>
      <c r="G103" s="250">
        <v>0.37</v>
      </c>
      <c r="H103" s="250">
        <v>0.37</v>
      </c>
      <c r="I103" s="250">
        <v>0.37</v>
      </c>
      <c r="J103" s="250">
        <v>0.37</v>
      </c>
      <c r="K103" s="250">
        <v>9.73</v>
      </c>
      <c r="L103" s="250">
        <v>9.73</v>
      </c>
      <c r="M103" s="250">
        <v>41.85</v>
      </c>
      <c r="N103" s="250">
        <v>41.85</v>
      </c>
      <c r="O103" s="250">
        <v>9.3000000000000007</v>
      </c>
      <c r="P103" s="250">
        <v>9.3000000000000007</v>
      </c>
    </row>
    <row r="104" spans="1:16" x14ac:dyDescent="0.55000000000000004">
      <c r="A104" s="222"/>
      <c r="B104" s="189" t="s">
        <v>32</v>
      </c>
      <c r="C104" s="232"/>
      <c r="D104" s="232"/>
      <c r="E104" s="224">
        <f t="shared" ref="E104:P104" si="3">E69+E70+E90+E99+E102+E103</f>
        <v>533</v>
      </c>
      <c r="F104" s="224">
        <f t="shared" si="3"/>
        <v>618</v>
      </c>
      <c r="G104" s="224">
        <f t="shared" si="3"/>
        <v>13.12</v>
      </c>
      <c r="H104" s="224">
        <f t="shared" si="3"/>
        <v>14.239999999999998</v>
      </c>
      <c r="I104" s="224">
        <f t="shared" si="3"/>
        <v>11.059999999999999</v>
      </c>
      <c r="J104" s="224">
        <f t="shared" si="3"/>
        <v>25.67</v>
      </c>
      <c r="K104" s="224">
        <f t="shared" si="3"/>
        <v>95.42</v>
      </c>
      <c r="L104" s="224">
        <f t="shared" si="3"/>
        <v>105.38000000000001</v>
      </c>
      <c r="M104" s="224">
        <f t="shared" si="3"/>
        <v>545.89</v>
      </c>
      <c r="N104" s="224">
        <f t="shared" si="3"/>
        <v>597.09</v>
      </c>
      <c r="O104" s="224">
        <f t="shared" si="3"/>
        <v>29.65</v>
      </c>
      <c r="P104" s="224">
        <f t="shared" si="3"/>
        <v>32.46</v>
      </c>
    </row>
    <row r="105" spans="1:16" x14ac:dyDescent="0.55000000000000004">
      <c r="A105" s="222"/>
      <c r="B105" s="163" t="s">
        <v>79</v>
      </c>
      <c r="C105" s="247"/>
      <c r="D105" s="247"/>
      <c r="E105" s="248">
        <v>146</v>
      </c>
      <c r="F105" s="248">
        <v>175</v>
      </c>
      <c r="G105" s="250">
        <v>4.09</v>
      </c>
      <c r="H105" s="250">
        <v>4.9000000000000004</v>
      </c>
      <c r="I105" s="250">
        <v>4.67</v>
      </c>
      <c r="J105" s="250">
        <v>5.6</v>
      </c>
      <c r="K105" s="250">
        <v>5.99</v>
      </c>
      <c r="L105" s="250">
        <v>7.17</v>
      </c>
      <c r="M105" s="250">
        <v>86</v>
      </c>
      <c r="N105" s="250">
        <v>103</v>
      </c>
      <c r="O105" s="250">
        <v>1.02</v>
      </c>
      <c r="P105" s="250">
        <v>1.22</v>
      </c>
    </row>
    <row r="106" spans="1:16" x14ac:dyDescent="0.55000000000000004">
      <c r="A106" s="222" t="s">
        <v>422</v>
      </c>
      <c r="B106" s="189" t="s">
        <v>81</v>
      </c>
      <c r="C106" s="247">
        <v>154</v>
      </c>
      <c r="D106" s="247">
        <v>154</v>
      </c>
      <c r="E106" s="248">
        <v>150</v>
      </c>
      <c r="F106" s="248">
        <v>150</v>
      </c>
      <c r="G106" s="250">
        <v>4.3600000000000003</v>
      </c>
      <c r="H106" s="250">
        <v>4.3600000000000003</v>
      </c>
      <c r="I106" s="250">
        <v>3.76</v>
      </c>
      <c r="J106" s="250">
        <v>3.76</v>
      </c>
      <c r="K106" s="250">
        <v>6</v>
      </c>
      <c r="L106" s="250">
        <v>6</v>
      </c>
      <c r="M106" s="250">
        <v>79.5</v>
      </c>
      <c r="N106" s="250">
        <v>79.5</v>
      </c>
      <c r="O106" s="250">
        <v>1.06</v>
      </c>
      <c r="P106" s="250">
        <v>1.06</v>
      </c>
    </row>
    <row r="107" spans="1:16" x14ac:dyDescent="0.55000000000000004">
      <c r="A107" s="222"/>
      <c r="B107" s="189" t="s">
        <v>32</v>
      </c>
      <c r="C107" s="243"/>
      <c r="D107" s="243"/>
      <c r="E107" s="224">
        <f>E106</f>
        <v>150</v>
      </c>
      <c r="F107" s="224">
        <f t="shared" ref="F107:P107" si="4">F106</f>
        <v>150</v>
      </c>
      <c r="G107" s="224">
        <f t="shared" si="4"/>
        <v>4.3600000000000003</v>
      </c>
      <c r="H107" s="224">
        <f t="shared" si="4"/>
        <v>4.3600000000000003</v>
      </c>
      <c r="I107" s="224">
        <f t="shared" si="4"/>
        <v>3.76</v>
      </c>
      <c r="J107" s="224">
        <f t="shared" si="4"/>
        <v>3.76</v>
      </c>
      <c r="K107" s="224">
        <f t="shared" si="4"/>
        <v>6</v>
      </c>
      <c r="L107" s="224">
        <f t="shared" si="4"/>
        <v>6</v>
      </c>
      <c r="M107" s="224">
        <f t="shared" si="4"/>
        <v>79.5</v>
      </c>
      <c r="N107" s="224">
        <f t="shared" si="4"/>
        <v>79.5</v>
      </c>
      <c r="O107" s="224">
        <f t="shared" si="4"/>
        <v>1.06</v>
      </c>
      <c r="P107" s="224">
        <f t="shared" si="4"/>
        <v>1.06</v>
      </c>
    </row>
    <row r="108" spans="1:16" x14ac:dyDescent="0.55000000000000004">
      <c r="A108" s="222"/>
      <c r="B108" s="164" t="s">
        <v>82</v>
      </c>
      <c r="C108" s="244"/>
      <c r="D108" s="244"/>
      <c r="E108" s="245"/>
      <c r="F108" s="245"/>
      <c r="G108" s="250"/>
      <c r="H108" s="250"/>
      <c r="I108" s="250"/>
      <c r="J108" s="250"/>
      <c r="K108" s="250"/>
      <c r="L108" s="250"/>
      <c r="M108" s="250"/>
      <c r="N108" s="250"/>
      <c r="O108" s="250"/>
      <c r="P108" s="250"/>
    </row>
    <row r="109" spans="1:16" x14ac:dyDescent="0.55000000000000004">
      <c r="A109" s="222"/>
      <c r="B109" s="190" t="s">
        <v>83</v>
      </c>
      <c r="C109" s="244">
        <v>4</v>
      </c>
      <c r="D109" s="244">
        <v>6</v>
      </c>
      <c r="E109" s="245">
        <v>4</v>
      </c>
      <c r="F109" s="245">
        <v>6</v>
      </c>
      <c r="G109" s="250"/>
      <c r="H109" s="250"/>
      <c r="I109" s="250"/>
      <c r="J109" s="250"/>
      <c r="K109" s="250"/>
      <c r="L109" s="250"/>
      <c r="M109" s="250"/>
      <c r="N109" s="250"/>
      <c r="O109" s="250"/>
      <c r="P109" s="250"/>
    </row>
    <row r="110" spans="1:16" x14ac:dyDescent="0.55000000000000004">
      <c r="A110" s="222"/>
      <c r="B110" s="197" t="s">
        <v>84</v>
      </c>
      <c r="C110" s="246"/>
      <c r="D110" s="246"/>
      <c r="E110" s="27">
        <f t="shared" ref="E110:P110" si="5">E19+E22+E67+E104+E107</f>
        <v>1719</v>
      </c>
      <c r="F110" s="27">
        <f t="shared" si="5"/>
        <v>2058</v>
      </c>
      <c r="G110" s="27">
        <f t="shared" si="5"/>
        <v>51.62</v>
      </c>
      <c r="H110" s="27">
        <f t="shared" si="5"/>
        <v>63.55</v>
      </c>
      <c r="I110" s="27">
        <f t="shared" si="5"/>
        <v>58.589999999999996</v>
      </c>
      <c r="J110" s="27">
        <f t="shared" si="5"/>
        <v>84.01</v>
      </c>
      <c r="K110" s="27">
        <f t="shared" si="5"/>
        <v>208.86</v>
      </c>
      <c r="L110" s="27">
        <f t="shared" si="5"/>
        <v>255.88</v>
      </c>
      <c r="M110" s="27">
        <f t="shared" si="5"/>
        <v>1580.88</v>
      </c>
      <c r="N110" s="27">
        <f t="shared" si="5"/>
        <v>1919.4300000000003</v>
      </c>
      <c r="O110" s="27">
        <f t="shared" si="5"/>
        <v>49.46</v>
      </c>
      <c r="P110" s="27">
        <f t="shared" si="5"/>
        <v>56.71</v>
      </c>
    </row>
  </sheetData>
  <mergeCells count="11">
    <mergeCell ref="A1:A3"/>
    <mergeCell ref="K3:L3"/>
    <mergeCell ref="E1:F2"/>
    <mergeCell ref="G1:L2"/>
    <mergeCell ref="B1:B3"/>
    <mergeCell ref="C1:D2"/>
    <mergeCell ref="O3:P3"/>
    <mergeCell ref="I3:J3"/>
    <mergeCell ref="G3:H3"/>
    <mergeCell ref="O1:P2"/>
    <mergeCell ref="M1:N2"/>
  </mergeCells>
  <pageMargins left="0" right="0" top="0" bottom="0" header="0" footer="0"/>
  <pageSetup paperSize="9" scale="37" orientation="landscape" r:id="rId1"/>
  <rowBreaks count="1" manualBreakCount="1">
    <brk id="39" max="1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topLeftCell="A80" zoomScale="40" zoomScaleNormal="100" zoomScaleSheetLayoutView="40" workbookViewId="0">
      <selection activeCell="G15" sqref="G15:P15"/>
    </sheetView>
  </sheetViews>
  <sheetFormatPr defaultRowHeight="38.25" x14ac:dyDescent="0.55000000000000004"/>
  <cols>
    <col min="1" max="1" width="32.140625" style="30" customWidth="1"/>
    <col min="2" max="2" width="103.140625" style="14" customWidth="1"/>
    <col min="3" max="4" width="20.140625" style="54" bestFit="1" customWidth="1"/>
    <col min="5" max="6" width="23.5703125" style="54" bestFit="1" customWidth="1"/>
    <col min="7" max="10" width="16.7109375" style="14" bestFit="1" customWidth="1"/>
    <col min="11" max="12" width="20.140625" style="14" bestFit="1" customWidth="1"/>
    <col min="13" max="14" width="23.5703125" style="14" bestFit="1" customWidth="1"/>
    <col min="15" max="16" width="16.7109375" style="14" bestFit="1" customWidth="1"/>
    <col min="17" max="16384" width="9.140625" style="14"/>
  </cols>
  <sheetData>
    <row r="1" spans="1:16" ht="38.25" customHeight="1" x14ac:dyDescent="0.55000000000000004">
      <c r="A1" s="293" t="s">
        <v>0</v>
      </c>
      <c r="B1" s="294" t="s">
        <v>423</v>
      </c>
      <c r="C1" s="293" t="s">
        <v>2</v>
      </c>
      <c r="D1" s="292"/>
      <c r="E1" s="293" t="s">
        <v>2</v>
      </c>
      <c r="F1" s="292"/>
      <c r="G1" s="291" t="s">
        <v>3</v>
      </c>
      <c r="H1" s="291"/>
      <c r="I1" s="291"/>
      <c r="J1" s="291"/>
      <c r="K1" s="291"/>
      <c r="L1" s="291"/>
      <c r="M1" s="293" t="s">
        <v>4</v>
      </c>
      <c r="N1" s="292"/>
      <c r="O1" s="293" t="s">
        <v>5</v>
      </c>
      <c r="P1" s="293"/>
    </row>
    <row r="2" spans="1:16" x14ac:dyDescent="0.55000000000000004">
      <c r="A2" s="293"/>
      <c r="B2" s="295"/>
      <c r="C2" s="292"/>
      <c r="D2" s="292"/>
      <c r="E2" s="292"/>
      <c r="F2" s="292"/>
      <c r="G2" s="291"/>
      <c r="H2" s="291"/>
      <c r="I2" s="291"/>
      <c r="J2" s="291"/>
      <c r="K2" s="291"/>
      <c r="L2" s="291"/>
      <c r="M2" s="292"/>
      <c r="N2" s="292"/>
      <c r="O2" s="293"/>
      <c r="P2" s="293"/>
    </row>
    <row r="3" spans="1:16" ht="89.25" customHeight="1" x14ac:dyDescent="0.55000000000000004">
      <c r="A3" s="293"/>
      <c r="B3" s="296"/>
      <c r="C3" s="284" t="s">
        <v>6</v>
      </c>
      <c r="D3" s="284" t="s">
        <v>7</v>
      </c>
      <c r="E3" s="284" t="s">
        <v>6</v>
      </c>
      <c r="F3" s="284" t="s">
        <v>7</v>
      </c>
      <c r="G3" s="293" t="s">
        <v>8</v>
      </c>
      <c r="H3" s="293"/>
      <c r="I3" s="293" t="s">
        <v>9</v>
      </c>
      <c r="J3" s="291"/>
      <c r="K3" s="291" t="s">
        <v>10</v>
      </c>
      <c r="L3" s="291"/>
      <c r="M3" s="284"/>
      <c r="N3" s="284"/>
      <c r="O3" s="291" t="s">
        <v>11</v>
      </c>
      <c r="P3" s="291"/>
    </row>
    <row r="4" spans="1:16" x14ac:dyDescent="0.55000000000000004">
      <c r="A4" s="187"/>
      <c r="B4" s="191" t="s">
        <v>12</v>
      </c>
      <c r="C4" s="104" t="s">
        <v>13</v>
      </c>
      <c r="D4" s="104" t="s">
        <v>14</v>
      </c>
      <c r="E4" s="104" t="s">
        <v>15</v>
      </c>
      <c r="F4" s="104" t="s">
        <v>15</v>
      </c>
      <c r="G4" s="187" t="s">
        <v>6</v>
      </c>
      <c r="H4" s="187" t="s">
        <v>7</v>
      </c>
      <c r="I4" s="187" t="s">
        <v>6</v>
      </c>
      <c r="J4" s="187" t="s">
        <v>7</v>
      </c>
      <c r="K4" s="187" t="s">
        <v>6</v>
      </c>
      <c r="L4" s="187" t="s">
        <v>7</v>
      </c>
      <c r="M4" s="187" t="s">
        <v>6</v>
      </c>
      <c r="N4" s="187" t="s">
        <v>7</v>
      </c>
      <c r="O4" s="187" t="s">
        <v>6</v>
      </c>
      <c r="P4" s="187" t="s">
        <v>7</v>
      </c>
    </row>
    <row r="5" spans="1:16" ht="76.5" x14ac:dyDescent="0.55000000000000004">
      <c r="A5" s="188" t="s">
        <v>424</v>
      </c>
      <c r="B5" s="193" t="s">
        <v>425</v>
      </c>
      <c r="C5" s="247"/>
      <c r="D5" s="247"/>
      <c r="E5" s="248">
        <v>150</v>
      </c>
      <c r="F5" s="248">
        <v>200</v>
      </c>
      <c r="G5" s="161">
        <v>4.4800000000000004</v>
      </c>
      <c r="H5" s="161">
        <v>5.77</v>
      </c>
      <c r="I5" s="161">
        <v>5.1100000000000003</v>
      </c>
      <c r="J5" s="161">
        <v>6.96</v>
      </c>
      <c r="K5" s="161">
        <v>27.32</v>
      </c>
      <c r="L5" s="161">
        <v>35.19</v>
      </c>
      <c r="M5" s="161">
        <v>171</v>
      </c>
      <c r="N5" s="161">
        <v>223</v>
      </c>
      <c r="O5" s="161">
        <v>1.46</v>
      </c>
      <c r="P5" s="161">
        <v>1.91</v>
      </c>
    </row>
    <row r="6" spans="1:16" x14ac:dyDescent="0.55000000000000004">
      <c r="A6" s="187"/>
      <c r="B6" s="190" t="s">
        <v>18</v>
      </c>
      <c r="C6" s="229">
        <v>112</v>
      </c>
      <c r="D6" s="229">
        <v>147</v>
      </c>
      <c r="E6" s="229">
        <v>112</v>
      </c>
      <c r="F6" s="229">
        <v>147</v>
      </c>
      <c r="G6" s="161"/>
      <c r="H6" s="161"/>
      <c r="I6" s="161"/>
      <c r="J6" s="161"/>
      <c r="K6" s="161"/>
      <c r="L6" s="161"/>
      <c r="M6" s="161"/>
      <c r="N6" s="161"/>
      <c r="O6" s="161"/>
      <c r="P6" s="161"/>
    </row>
    <row r="7" spans="1:16" x14ac:dyDescent="0.55000000000000004">
      <c r="A7" s="187"/>
      <c r="B7" s="190" t="s">
        <v>22</v>
      </c>
      <c r="C7" s="229">
        <v>3</v>
      </c>
      <c r="D7" s="229">
        <v>4</v>
      </c>
      <c r="E7" s="229">
        <v>3</v>
      </c>
      <c r="F7" s="229">
        <v>4</v>
      </c>
      <c r="G7" s="161"/>
      <c r="H7" s="161"/>
      <c r="I7" s="161"/>
      <c r="J7" s="161"/>
      <c r="K7" s="161"/>
      <c r="L7" s="161"/>
      <c r="M7" s="161"/>
      <c r="N7" s="161"/>
      <c r="O7" s="161"/>
      <c r="P7" s="161"/>
    </row>
    <row r="8" spans="1:16" x14ac:dyDescent="0.55000000000000004">
      <c r="A8" s="187"/>
      <c r="B8" s="190" t="s">
        <v>29</v>
      </c>
      <c r="C8" s="55">
        <v>2.5</v>
      </c>
      <c r="D8" s="55">
        <v>3</v>
      </c>
      <c r="E8" s="49">
        <v>2.5</v>
      </c>
      <c r="F8" s="49">
        <v>3</v>
      </c>
      <c r="G8" s="161"/>
      <c r="H8" s="161"/>
      <c r="I8" s="161"/>
      <c r="J8" s="161"/>
      <c r="K8" s="161"/>
      <c r="L8" s="161"/>
      <c r="M8" s="161"/>
      <c r="N8" s="161"/>
      <c r="O8" s="161"/>
      <c r="P8" s="161"/>
    </row>
    <row r="9" spans="1:16" x14ac:dyDescent="0.55000000000000004">
      <c r="A9" s="187"/>
      <c r="B9" s="190" t="s">
        <v>164</v>
      </c>
      <c r="C9" s="229">
        <v>10</v>
      </c>
      <c r="D9" s="229">
        <v>12</v>
      </c>
      <c r="E9" s="229">
        <v>10</v>
      </c>
      <c r="F9" s="229">
        <v>12</v>
      </c>
      <c r="G9" s="161"/>
      <c r="H9" s="161"/>
      <c r="I9" s="161"/>
      <c r="J9" s="161"/>
      <c r="K9" s="161"/>
      <c r="L9" s="161"/>
      <c r="M9" s="161"/>
      <c r="N9" s="161"/>
      <c r="O9" s="161"/>
      <c r="P9" s="161"/>
    </row>
    <row r="10" spans="1:16" x14ac:dyDescent="0.55000000000000004">
      <c r="A10" s="187"/>
      <c r="B10" s="190" t="s">
        <v>204</v>
      </c>
      <c r="C10" s="229">
        <v>20</v>
      </c>
      <c r="D10" s="229">
        <v>25</v>
      </c>
      <c r="E10" s="229">
        <v>20</v>
      </c>
      <c r="F10" s="229">
        <v>25</v>
      </c>
      <c r="G10" s="161"/>
      <c r="H10" s="161"/>
      <c r="I10" s="161"/>
      <c r="J10" s="161"/>
      <c r="K10" s="161"/>
      <c r="L10" s="161"/>
      <c r="M10" s="161"/>
      <c r="N10" s="161"/>
      <c r="O10" s="161"/>
      <c r="P10" s="161"/>
    </row>
    <row r="11" spans="1:16" x14ac:dyDescent="0.55000000000000004">
      <c r="A11" s="188" t="s">
        <v>426</v>
      </c>
      <c r="B11" s="189" t="s">
        <v>90</v>
      </c>
      <c r="C11" s="247"/>
      <c r="D11" s="247"/>
      <c r="E11" s="248">
        <v>180</v>
      </c>
      <c r="F11" s="248">
        <v>200</v>
      </c>
      <c r="G11" s="250">
        <v>2.1800000000000002</v>
      </c>
      <c r="H11" s="250">
        <v>2.98</v>
      </c>
      <c r="I11" s="250">
        <v>3.44</v>
      </c>
      <c r="J11" s="250">
        <v>4.32</v>
      </c>
      <c r="K11" s="250">
        <v>14.88</v>
      </c>
      <c r="L11" s="250">
        <v>18.13</v>
      </c>
      <c r="M11" s="250">
        <v>99.2</v>
      </c>
      <c r="N11" s="250">
        <v>123.32</v>
      </c>
      <c r="O11" s="250">
        <v>1.31</v>
      </c>
      <c r="P11" s="250">
        <v>1.65</v>
      </c>
    </row>
    <row r="12" spans="1:16" x14ac:dyDescent="0.55000000000000004">
      <c r="A12" s="187"/>
      <c r="B12" s="190" t="s">
        <v>18</v>
      </c>
      <c r="C12" s="229">
        <v>101</v>
      </c>
      <c r="D12" s="229">
        <v>127</v>
      </c>
      <c r="E12" s="229">
        <v>101</v>
      </c>
      <c r="F12" s="229">
        <v>127</v>
      </c>
      <c r="G12" s="250"/>
      <c r="H12" s="250"/>
      <c r="I12" s="250"/>
      <c r="J12" s="250"/>
      <c r="K12" s="250"/>
      <c r="L12" s="250"/>
      <c r="M12" s="250"/>
      <c r="N12" s="250"/>
      <c r="O12" s="250"/>
      <c r="P12" s="250"/>
    </row>
    <row r="13" spans="1:16" x14ac:dyDescent="0.55000000000000004">
      <c r="A13" s="187"/>
      <c r="B13" s="190" t="s">
        <v>91</v>
      </c>
      <c r="C13" s="229">
        <v>1.43</v>
      </c>
      <c r="D13" s="229">
        <v>1.72</v>
      </c>
      <c r="E13" s="229">
        <v>1.43</v>
      </c>
      <c r="F13" s="229">
        <v>1.72</v>
      </c>
      <c r="G13" s="250"/>
      <c r="H13" s="250"/>
      <c r="I13" s="250"/>
      <c r="J13" s="250"/>
      <c r="K13" s="250"/>
      <c r="L13" s="250"/>
      <c r="M13" s="250"/>
      <c r="N13" s="250"/>
      <c r="O13" s="250"/>
      <c r="P13" s="250"/>
    </row>
    <row r="14" spans="1:16" x14ac:dyDescent="0.55000000000000004">
      <c r="A14" s="187"/>
      <c r="B14" s="151" t="s">
        <v>22</v>
      </c>
      <c r="C14" s="229">
        <v>10</v>
      </c>
      <c r="D14" s="229">
        <v>12</v>
      </c>
      <c r="E14" s="229">
        <v>10</v>
      </c>
      <c r="F14" s="229">
        <v>12</v>
      </c>
      <c r="G14" s="250"/>
      <c r="H14" s="250"/>
      <c r="I14" s="250"/>
      <c r="J14" s="250"/>
      <c r="K14" s="250"/>
      <c r="L14" s="250"/>
      <c r="M14" s="250"/>
      <c r="N14" s="250"/>
      <c r="O14" s="250"/>
      <c r="P14" s="250"/>
    </row>
    <row r="15" spans="1:16" x14ac:dyDescent="0.55000000000000004">
      <c r="A15" s="188" t="s">
        <v>427</v>
      </c>
      <c r="B15" s="223" t="s">
        <v>93</v>
      </c>
      <c r="C15" s="247"/>
      <c r="D15" s="247"/>
      <c r="E15" s="228">
        <v>37</v>
      </c>
      <c r="F15" s="228">
        <v>51</v>
      </c>
      <c r="G15" s="200">
        <v>1.48</v>
      </c>
      <c r="H15" s="200">
        <v>1.8</v>
      </c>
      <c r="I15" s="200">
        <v>4.99</v>
      </c>
      <c r="J15" s="200">
        <v>6.88</v>
      </c>
      <c r="K15" s="200">
        <v>13.8</v>
      </c>
      <c r="L15" s="200">
        <v>18</v>
      </c>
      <c r="M15" s="200">
        <f>G15*4+I15*9+K15*4</f>
        <v>106.03</v>
      </c>
      <c r="N15" s="200">
        <f>H15*4+J15*9+L15*4</f>
        <v>141.12</v>
      </c>
      <c r="O15" s="200">
        <v>0</v>
      </c>
      <c r="P15" s="200">
        <v>0</v>
      </c>
    </row>
    <row r="16" spans="1:16" x14ac:dyDescent="0.55000000000000004">
      <c r="A16" s="187"/>
      <c r="B16" s="191" t="s">
        <v>29</v>
      </c>
      <c r="C16" s="229">
        <v>5</v>
      </c>
      <c r="D16" s="229">
        <v>5</v>
      </c>
      <c r="E16" s="229">
        <v>5</v>
      </c>
      <c r="F16" s="229">
        <v>5</v>
      </c>
      <c r="G16" s="250"/>
      <c r="H16" s="250"/>
      <c r="I16" s="250"/>
      <c r="J16" s="250"/>
      <c r="K16" s="250"/>
      <c r="L16" s="250"/>
      <c r="M16" s="250"/>
      <c r="N16" s="250"/>
      <c r="O16" s="250"/>
      <c r="P16" s="250"/>
    </row>
    <row r="17" spans="1:16" x14ac:dyDescent="0.55000000000000004">
      <c r="A17" s="187"/>
      <c r="B17" s="191" t="s">
        <v>30</v>
      </c>
      <c r="C17" s="229">
        <v>32</v>
      </c>
      <c r="D17" s="229">
        <v>46</v>
      </c>
      <c r="E17" s="229">
        <v>32</v>
      </c>
      <c r="F17" s="229">
        <v>46</v>
      </c>
      <c r="G17" s="250"/>
      <c r="H17" s="250"/>
      <c r="I17" s="250"/>
      <c r="J17" s="250"/>
      <c r="K17" s="250"/>
      <c r="L17" s="250"/>
      <c r="M17" s="250"/>
      <c r="N17" s="250"/>
      <c r="O17" s="250"/>
      <c r="P17" s="250"/>
    </row>
    <row r="18" spans="1:16" x14ac:dyDescent="0.55000000000000004">
      <c r="A18" s="187"/>
      <c r="B18" s="105" t="s">
        <v>32</v>
      </c>
      <c r="C18" s="247"/>
      <c r="D18" s="247"/>
      <c r="E18" s="145">
        <f t="shared" ref="E18:P18" si="0">E5+E11+E15</f>
        <v>367</v>
      </c>
      <c r="F18" s="145">
        <f t="shared" si="0"/>
        <v>451</v>
      </c>
      <c r="G18" s="145">
        <f t="shared" si="0"/>
        <v>8.14</v>
      </c>
      <c r="H18" s="145">
        <f t="shared" si="0"/>
        <v>10.55</v>
      </c>
      <c r="I18" s="145">
        <f t="shared" si="0"/>
        <v>13.540000000000001</v>
      </c>
      <c r="J18" s="145">
        <f t="shared" si="0"/>
        <v>18.16</v>
      </c>
      <c r="K18" s="145">
        <f t="shared" si="0"/>
        <v>56</v>
      </c>
      <c r="L18" s="145">
        <f t="shared" si="0"/>
        <v>71.319999999999993</v>
      </c>
      <c r="M18" s="145">
        <f t="shared" si="0"/>
        <v>376.23</v>
      </c>
      <c r="N18" s="145">
        <f t="shared" si="0"/>
        <v>487.44</v>
      </c>
      <c r="O18" s="145">
        <f t="shared" si="0"/>
        <v>2.77</v>
      </c>
      <c r="P18" s="145">
        <f t="shared" si="0"/>
        <v>3.5599999999999996</v>
      </c>
    </row>
    <row r="19" spans="1:16" x14ac:dyDescent="0.55000000000000004">
      <c r="A19" s="187"/>
      <c r="B19" s="101" t="s">
        <v>31</v>
      </c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</row>
    <row r="20" spans="1:16" x14ac:dyDescent="0.55000000000000004">
      <c r="A20" s="188" t="s">
        <v>428</v>
      </c>
      <c r="B20" s="146" t="s">
        <v>34</v>
      </c>
      <c r="C20" s="19">
        <v>125</v>
      </c>
      <c r="D20" s="19">
        <v>125</v>
      </c>
      <c r="E20" s="228">
        <v>125</v>
      </c>
      <c r="F20" s="228">
        <v>125</v>
      </c>
      <c r="G20" s="249">
        <v>0.13</v>
      </c>
      <c r="H20" s="249">
        <v>0.13</v>
      </c>
      <c r="I20" s="249">
        <v>0</v>
      </c>
      <c r="J20" s="249">
        <v>0</v>
      </c>
      <c r="K20" s="249">
        <v>11.38</v>
      </c>
      <c r="L20" s="249">
        <v>11.38</v>
      </c>
      <c r="M20" s="249">
        <v>46.25</v>
      </c>
      <c r="N20" s="249">
        <v>46.25</v>
      </c>
      <c r="O20" s="249">
        <v>2.5</v>
      </c>
      <c r="P20" s="249">
        <v>2.5</v>
      </c>
    </row>
    <row r="21" spans="1:16" x14ac:dyDescent="0.55000000000000004">
      <c r="A21" s="187"/>
      <c r="B21" s="105" t="s">
        <v>32</v>
      </c>
      <c r="C21" s="247"/>
      <c r="D21" s="247"/>
      <c r="E21" s="145">
        <f>E20</f>
        <v>125</v>
      </c>
      <c r="F21" s="145">
        <f>F20</f>
        <v>125</v>
      </c>
      <c r="G21" s="145">
        <f>SUM(G20)</f>
        <v>0.13</v>
      </c>
      <c r="H21" s="145">
        <f t="shared" ref="H21:O21" si="1">SUM(H20)</f>
        <v>0.13</v>
      </c>
      <c r="I21" s="145">
        <f t="shared" si="1"/>
        <v>0</v>
      </c>
      <c r="J21" s="145">
        <f t="shared" si="1"/>
        <v>0</v>
      </c>
      <c r="K21" s="145">
        <f t="shared" si="1"/>
        <v>11.38</v>
      </c>
      <c r="L21" s="145">
        <f t="shared" si="1"/>
        <v>11.38</v>
      </c>
      <c r="M21" s="145">
        <f t="shared" si="1"/>
        <v>46.25</v>
      </c>
      <c r="N21" s="145">
        <f t="shared" si="1"/>
        <v>46.25</v>
      </c>
      <c r="O21" s="145">
        <f t="shared" si="1"/>
        <v>2.5</v>
      </c>
      <c r="P21" s="145">
        <f>P20</f>
        <v>2.5</v>
      </c>
    </row>
    <row r="22" spans="1:16" x14ac:dyDescent="0.55000000000000004">
      <c r="A22" s="187"/>
      <c r="B22" s="101" t="s">
        <v>35</v>
      </c>
      <c r="C22" s="161"/>
      <c r="D22" s="161"/>
      <c r="E22" s="161"/>
      <c r="F22" s="234"/>
      <c r="G22" s="185"/>
      <c r="H22" s="185"/>
      <c r="I22" s="185"/>
      <c r="J22" s="185"/>
      <c r="K22" s="185"/>
      <c r="L22" s="185"/>
      <c r="M22" s="185"/>
      <c r="N22" s="185"/>
      <c r="O22" s="185"/>
      <c r="P22" s="185"/>
    </row>
    <row r="23" spans="1:16" x14ac:dyDescent="0.55000000000000004">
      <c r="A23" s="188" t="s">
        <v>429</v>
      </c>
      <c r="B23" s="106" t="s">
        <v>430</v>
      </c>
      <c r="C23" s="143"/>
      <c r="D23" s="143"/>
      <c r="E23" s="228">
        <v>45</v>
      </c>
      <c r="F23" s="228">
        <v>60</v>
      </c>
      <c r="G23" s="250">
        <v>0.62</v>
      </c>
      <c r="H23" s="250">
        <v>0.83</v>
      </c>
      <c r="I23" s="250">
        <v>4.04</v>
      </c>
      <c r="J23" s="250">
        <v>5.39</v>
      </c>
      <c r="K23" s="250">
        <v>3.29</v>
      </c>
      <c r="L23" s="250">
        <v>4.3899999999999997</v>
      </c>
      <c r="M23" s="250">
        <v>53</v>
      </c>
      <c r="N23" s="250">
        <v>70.67</v>
      </c>
      <c r="O23" s="250">
        <v>9.39</v>
      </c>
      <c r="P23" s="250">
        <v>12.52</v>
      </c>
    </row>
    <row r="24" spans="1:16" ht="45.75" customHeight="1" x14ac:dyDescent="0.55000000000000004">
      <c r="A24" s="187"/>
      <c r="B24" s="192" t="s">
        <v>41</v>
      </c>
      <c r="C24" s="181">
        <v>14</v>
      </c>
      <c r="D24" s="181">
        <v>21</v>
      </c>
      <c r="E24" s="181">
        <v>13</v>
      </c>
      <c r="F24" s="181">
        <v>17</v>
      </c>
      <c r="G24" s="250"/>
      <c r="H24" s="250"/>
      <c r="I24" s="250"/>
      <c r="J24" s="250"/>
      <c r="K24" s="250"/>
      <c r="L24" s="250"/>
      <c r="M24" s="250"/>
      <c r="N24" s="250"/>
      <c r="O24" s="250"/>
      <c r="P24" s="250"/>
    </row>
    <row r="25" spans="1:16" x14ac:dyDescent="0.55000000000000004">
      <c r="A25" s="187"/>
      <c r="B25" s="192" t="s">
        <v>42</v>
      </c>
      <c r="C25" s="181">
        <v>15</v>
      </c>
      <c r="D25" s="181">
        <v>19</v>
      </c>
      <c r="E25" s="181">
        <v>13</v>
      </c>
      <c r="F25" s="181">
        <v>17</v>
      </c>
      <c r="G25" s="250"/>
      <c r="H25" s="250"/>
      <c r="I25" s="250"/>
      <c r="J25" s="250"/>
      <c r="K25" s="250"/>
      <c r="L25" s="250"/>
      <c r="M25" s="250"/>
      <c r="N25" s="250"/>
      <c r="O25" s="250"/>
      <c r="P25" s="250"/>
    </row>
    <row r="26" spans="1:16" x14ac:dyDescent="0.55000000000000004">
      <c r="A26" s="187"/>
      <c r="B26" s="192" t="s">
        <v>43</v>
      </c>
      <c r="C26" s="181">
        <v>13</v>
      </c>
      <c r="D26" s="181">
        <v>17</v>
      </c>
      <c r="E26" s="181">
        <v>13</v>
      </c>
      <c r="F26" s="181">
        <v>17</v>
      </c>
      <c r="G26" s="250"/>
      <c r="H26" s="250"/>
      <c r="I26" s="250"/>
      <c r="J26" s="250"/>
      <c r="K26" s="250"/>
      <c r="L26" s="250"/>
      <c r="M26" s="250"/>
      <c r="N26" s="250"/>
      <c r="O26" s="250"/>
      <c r="P26" s="250"/>
    </row>
    <row r="27" spans="1:16" x14ac:dyDescent="0.55000000000000004">
      <c r="A27" s="187"/>
      <c r="B27" s="210" t="s">
        <v>182</v>
      </c>
      <c r="C27" s="181">
        <v>14</v>
      </c>
      <c r="D27" s="181">
        <v>19</v>
      </c>
      <c r="E27" s="181">
        <v>12</v>
      </c>
      <c r="F27" s="181">
        <v>16</v>
      </c>
      <c r="G27" s="250"/>
      <c r="H27" s="250"/>
      <c r="I27" s="250"/>
      <c r="J27" s="250"/>
      <c r="K27" s="250"/>
      <c r="L27" s="250"/>
      <c r="M27" s="250"/>
      <c r="N27" s="250"/>
      <c r="O27" s="250"/>
      <c r="P27" s="250"/>
    </row>
    <row r="28" spans="1:16" x14ac:dyDescent="0.55000000000000004">
      <c r="A28" s="187"/>
      <c r="B28" s="210" t="s">
        <v>183</v>
      </c>
      <c r="C28" s="181">
        <v>15</v>
      </c>
      <c r="D28" s="181">
        <v>20</v>
      </c>
      <c r="E28" s="181">
        <v>12</v>
      </c>
      <c r="F28" s="181">
        <v>16</v>
      </c>
      <c r="G28" s="250"/>
      <c r="H28" s="250"/>
      <c r="I28" s="250"/>
      <c r="J28" s="250"/>
      <c r="K28" s="250"/>
      <c r="L28" s="250"/>
      <c r="M28" s="250"/>
      <c r="N28" s="250"/>
      <c r="O28" s="250"/>
      <c r="P28" s="250"/>
    </row>
    <row r="29" spans="1:16" x14ac:dyDescent="0.55000000000000004">
      <c r="A29" s="187"/>
      <c r="B29" s="204" t="s">
        <v>184</v>
      </c>
      <c r="C29" s="181">
        <v>12</v>
      </c>
      <c r="D29" s="181">
        <v>16</v>
      </c>
      <c r="E29" s="181">
        <v>12</v>
      </c>
      <c r="F29" s="181">
        <v>16</v>
      </c>
      <c r="G29" s="250"/>
      <c r="H29" s="250"/>
      <c r="I29" s="250"/>
      <c r="J29" s="250"/>
      <c r="K29" s="250"/>
      <c r="L29" s="250"/>
      <c r="M29" s="250"/>
      <c r="N29" s="250"/>
      <c r="O29" s="250"/>
      <c r="P29" s="250"/>
    </row>
    <row r="30" spans="1:16" x14ac:dyDescent="0.55000000000000004">
      <c r="A30" s="187"/>
      <c r="B30" s="107" t="s">
        <v>40</v>
      </c>
      <c r="C30" s="229">
        <v>4</v>
      </c>
      <c r="D30" s="229">
        <v>5</v>
      </c>
      <c r="E30" s="229">
        <v>4</v>
      </c>
      <c r="F30" s="229">
        <v>5</v>
      </c>
      <c r="G30" s="250"/>
      <c r="H30" s="250"/>
      <c r="I30" s="250"/>
      <c r="J30" s="250"/>
      <c r="K30" s="250"/>
      <c r="L30" s="250"/>
      <c r="M30" s="250"/>
      <c r="N30" s="250"/>
      <c r="O30" s="250"/>
      <c r="P30" s="250"/>
    </row>
    <row r="31" spans="1:16" x14ac:dyDescent="0.55000000000000004">
      <c r="A31" s="187"/>
      <c r="B31" s="190" t="s">
        <v>38</v>
      </c>
      <c r="C31" s="229">
        <v>36</v>
      </c>
      <c r="D31" s="229">
        <v>30</v>
      </c>
      <c r="E31" s="229">
        <v>19</v>
      </c>
      <c r="F31" s="229">
        <v>24</v>
      </c>
      <c r="G31" s="250"/>
      <c r="H31" s="250"/>
      <c r="I31" s="250"/>
      <c r="J31" s="250"/>
      <c r="K31" s="250"/>
      <c r="L31" s="250"/>
      <c r="M31" s="250"/>
      <c r="N31" s="250"/>
      <c r="O31" s="250"/>
      <c r="P31" s="250"/>
    </row>
    <row r="32" spans="1:16" x14ac:dyDescent="0.55000000000000004">
      <c r="A32" s="187"/>
      <c r="B32" s="191" t="s">
        <v>39</v>
      </c>
      <c r="C32" s="229">
        <v>20</v>
      </c>
      <c r="D32" s="229">
        <v>25</v>
      </c>
      <c r="E32" s="229">
        <v>19</v>
      </c>
      <c r="F32" s="229">
        <v>24</v>
      </c>
      <c r="G32" s="250"/>
      <c r="H32" s="250"/>
      <c r="I32" s="250"/>
      <c r="J32" s="250"/>
      <c r="K32" s="250"/>
      <c r="L32" s="250"/>
      <c r="M32" s="250"/>
      <c r="N32" s="250"/>
      <c r="O32" s="250"/>
      <c r="P32" s="250"/>
    </row>
    <row r="33" spans="1:16" x14ac:dyDescent="0.55000000000000004">
      <c r="A33" s="187"/>
      <c r="B33" s="101" t="s">
        <v>22</v>
      </c>
      <c r="C33" s="161">
        <v>1</v>
      </c>
      <c r="D33" s="161">
        <v>2</v>
      </c>
      <c r="E33" s="161">
        <v>1</v>
      </c>
      <c r="F33" s="161">
        <v>2</v>
      </c>
      <c r="G33" s="250"/>
      <c r="H33" s="250"/>
      <c r="I33" s="250"/>
      <c r="J33" s="250"/>
      <c r="K33" s="250"/>
      <c r="L33" s="250"/>
      <c r="M33" s="250"/>
      <c r="N33" s="250"/>
      <c r="O33" s="250"/>
      <c r="P33" s="250"/>
    </row>
    <row r="34" spans="1:16" ht="48" customHeight="1" x14ac:dyDescent="0.55000000000000004">
      <c r="A34" s="188" t="s">
        <v>431</v>
      </c>
      <c r="B34" s="105" t="s">
        <v>432</v>
      </c>
      <c r="C34" s="247"/>
      <c r="D34" s="247"/>
      <c r="E34" s="248">
        <v>150</v>
      </c>
      <c r="F34" s="248">
        <v>200</v>
      </c>
      <c r="G34" s="250">
        <v>3.8</v>
      </c>
      <c r="H34" s="250">
        <v>5.12</v>
      </c>
      <c r="I34" s="250">
        <v>5.62</v>
      </c>
      <c r="J34" s="250">
        <v>6.65</v>
      </c>
      <c r="K34" s="185">
        <v>7.14</v>
      </c>
      <c r="L34" s="185">
        <v>9.8699999999999992</v>
      </c>
      <c r="M34" s="185">
        <v>113.34</v>
      </c>
      <c r="N34" s="185">
        <v>142.81</v>
      </c>
      <c r="O34" s="185">
        <v>6.99</v>
      </c>
      <c r="P34" s="185">
        <v>9.66</v>
      </c>
    </row>
    <row r="35" spans="1:16" s="186" customFormat="1" x14ac:dyDescent="0.55000000000000004">
      <c r="A35" s="188"/>
      <c r="B35" s="183" t="s">
        <v>102</v>
      </c>
      <c r="C35" s="229">
        <v>13</v>
      </c>
      <c r="D35" s="229">
        <v>16</v>
      </c>
      <c r="E35" s="229">
        <v>11</v>
      </c>
      <c r="F35" s="229">
        <v>14</v>
      </c>
      <c r="G35" s="250"/>
      <c r="H35" s="250"/>
      <c r="I35" s="250"/>
      <c r="J35" s="250"/>
      <c r="K35" s="250"/>
      <c r="L35" s="250"/>
      <c r="M35" s="250"/>
      <c r="N35" s="250"/>
      <c r="O35" s="250"/>
      <c r="P35" s="250"/>
    </row>
    <row r="36" spans="1:16" x14ac:dyDescent="0.55000000000000004">
      <c r="A36" s="187"/>
      <c r="B36" s="194" t="s">
        <v>48</v>
      </c>
      <c r="C36" s="181">
        <v>35</v>
      </c>
      <c r="D36" s="181">
        <v>47</v>
      </c>
      <c r="E36" s="181">
        <v>26</v>
      </c>
      <c r="F36" s="181">
        <v>35</v>
      </c>
      <c r="G36" s="185"/>
      <c r="H36" s="185"/>
      <c r="I36" s="185"/>
      <c r="J36" s="185"/>
      <c r="K36" s="185"/>
      <c r="L36" s="185"/>
      <c r="M36" s="185"/>
      <c r="N36" s="185"/>
      <c r="O36" s="185"/>
      <c r="P36" s="185"/>
    </row>
    <row r="37" spans="1:16" x14ac:dyDescent="0.55000000000000004">
      <c r="A37" s="187"/>
      <c r="B37" s="194" t="s">
        <v>49</v>
      </c>
      <c r="C37" s="181">
        <v>37</v>
      </c>
      <c r="D37" s="181">
        <v>50</v>
      </c>
      <c r="E37" s="181">
        <v>26</v>
      </c>
      <c r="F37" s="181">
        <v>35</v>
      </c>
      <c r="G37" s="185"/>
      <c r="H37" s="185"/>
      <c r="I37" s="185"/>
      <c r="J37" s="185"/>
      <c r="K37" s="185"/>
      <c r="L37" s="185"/>
      <c r="M37" s="185"/>
      <c r="N37" s="185"/>
      <c r="O37" s="185"/>
      <c r="P37" s="185"/>
    </row>
    <row r="38" spans="1:16" x14ac:dyDescent="0.55000000000000004">
      <c r="A38" s="187"/>
      <c r="B38" s="194" t="s">
        <v>50</v>
      </c>
      <c r="C38" s="181">
        <v>40</v>
      </c>
      <c r="D38" s="181">
        <v>54</v>
      </c>
      <c r="E38" s="181">
        <v>26</v>
      </c>
      <c r="F38" s="181">
        <v>35</v>
      </c>
      <c r="G38" s="185"/>
      <c r="H38" s="185"/>
      <c r="I38" s="185"/>
      <c r="J38" s="185"/>
      <c r="K38" s="185"/>
      <c r="L38" s="185"/>
      <c r="M38" s="185"/>
      <c r="N38" s="185"/>
      <c r="O38" s="185"/>
      <c r="P38" s="185"/>
    </row>
    <row r="39" spans="1:16" x14ac:dyDescent="0.55000000000000004">
      <c r="A39" s="187"/>
      <c r="B39" s="194" t="s">
        <v>51</v>
      </c>
      <c r="C39" s="181">
        <v>43</v>
      </c>
      <c r="D39" s="181">
        <v>58</v>
      </c>
      <c r="E39" s="181">
        <v>26</v>
      </c>
      <c r="F39" s="181">
        <v>35</v>
      </c>
      <c r="G39" s="185"/>
      <c r="H39" s="185"/>
      <c r="I39" s="185"/>
      <c r="J39" s="185"/>
      <c r="K39" s="185"/>
      <c r="L39" s="185"/>
      <c r="M39" s="185"/>
      <c r="N39" s="185"/>
      <c r="O39" s="185"/>
      <c r="P39" s="185"/>
    </row>
    <row r="40" spans="1:16" x14ac:dyDescent="0.55000000000000004">
      <c r="A40" s="187"/>
      <c r="B40" s="191" t="s">
        <v>52</v>
      </c>
      <c r="C40" s="181">
        <v>26</v>
      </c>
      <c r="D40" s="181">
        <v>35</v>
      </c>
      <c r="E40" s="181">
        <v>26</v>
      </c>
      <c r="F40" s="181">
        <v>35</v>
      </c>
      <c r="G40" s="185"/>
      <c r="H40" s="185"/>
      <c r="I40" s="185"/>
      <c r="J40" s="185"/>
      <c r="K40" s="185"/>
      <c r="L40" s="185"/>
      <c r="M40" s="185"/>
      <c r="N40" s="185"/>
      <c r="O40" s="185"/>
      <c r="P40" s="185"/>
    </row>
    <row r="41" spans="1:16" x14ac:dyDescent="0.55000000000000004">
      <c r="A41" s="187"/>
      <c r="B41" s="191" t="s">
        <v>44</v>
      </c>
      <c r="C41" s="229">
        <v>10</v>
      </c>
      <c r="D41" s="229">
        <v>11</v>
      </c>
      <c r="E41" s="229">
        <v>8</v>
      </c>
      <c r="F41" s="229">
        <v>9</v>
      </c>
      <c r="G41" s="185"/>
      <c r="H41" s="185"/>
      <c r="I41" s="185"/>
      <c r="J41" s="185"/>
      <c r="K41" s="185"/>
      <c r="L41" s="185"/>
      <c r="M41" s="185"/>
      <c r="N41" s="185"/>
      <c r="O41" s="185"/>
      <c r="P41" s="185"/>
    </row>
    <row r="42" spans="1:16" x14ac:dyDescent="0.55000000000000004">
      <c r="A42" s="187"/>
      <c r="B42" s="191" t="s">
        <v>45</v>
      </c>
      <c r="C42" s="229">
        <v>8</v>
      </c>
      <c r="D42" s="229">
        <v>9</v>
      </c>
      <c r="E42" s="229">
        <v>8</v>
      </c>
      <c r="F42" s="229">
        <v>9</v>
      </c>
      <c r="G42" s="185"/>
      <c r="H42" s="185"/>
      <c r="I42" s="185"/>
      <c r="J42" s="185"/>
      <c r="K42" s="185"/>
      <c r="L42" s="185"/>
      <c r="M42" s="185"/>
      <c r="N42" s="185"/>
      <c r="O42" s="185"/>
      <c r="P42" s="185"/>
    </row>
    <row r="43" spans="1:16" x14ac:dyDescent="0.55000000000000004">
      <c r="A43" s="187"/>
      <c r="B43" s="108" t="s">
        <v>29</v>
      </c>
      <c r="C43" s="229">
        <v>4.5</v>
      </c>
      <c r="D43" s="229">
        <v>5</v>
      </c>
      <c r="E43" s="229">
        <v>4.5</v>
      </c>
      <c r="F43" s="229">
        <v>5</v>
      </c>
      <c r="G43" s="185"/>
      <c r="H43" s="185"/>
      <c r="I43" s="185"/>
      <c r="J43" s="185"/>
      <c r="K43" s="185"/>
      <c r="L43" s="185"/>
      <c r="M43" s="185"/>
      <c r="N43" s="185"/>
      <c r="O43" s="185"/>
      <c r="P43" s="185"/>
    </row>
    <row r="44" spans="1:16" ht="45" customHeight="1" x14ac:dyDescent="0.55000000000000004">
      <c r="A44" s="187"/>
      <c r="B44" s="192" t="s">
        <v>41</v>
      </c>
      <c r="C44" s="181">
        <v>8.8000000000000007</v>
      </c>
      <c r="D44" s="181">
        <v>11</v>
      </c>
      <c r="E44" s="181">
        <v>7</v>
      </c>
      <c r="F44" s="181">
        <v>9</v>
      </c>
      <c r="G44" s="185"/>
      <c r="H44" s="185"/>
      <c r="I44" s="185"/>
      <c r="J44" s="185"/>
      <c r="K44" s="185"/>
      <c r="L44" s="185"/>
      <c r="M44" s="185"/>
      <c r="N44" s="185"/>
      <c r="O44" s="185"/>
      <c r="P44" s="185"/>
    </row>
    <row r="45" spans="1:16" x14ac:dyDescent="0.55000000000000004">
      <c r="A45" s="187"/>
      <c r="B45" s="192" t="s">
        <v>42</v>
      </c>
      <c r="C45" s="181">
        <v>9.3000000000000007</v>
      </c>
      <c r="D45" s="181">
        <v>12</v>
      </c>
      <c r="E45" s="181">
        <v>7</v>
      </c>
      <c r="F45" s="181">
        <v>9</v>
      </c>
      <c r="G45" s="185"/>
      <c r="H45" s="185"/>
      <c r="I45" s="185"/>
      <c r="J45" s="185"/>
      <c r="K45" s="185"/>
      <c r="L45" s="185"/>
      <c r="M45" s="185"/>
      <c r="N45" s="185"/>
      <c r="O45" s="185"/>
      <c r="P45" s="185"/>
    </row>
    <row r="46" spans="1:16" x14ac:dyDescent="0.55000000000000004">
      <c r="A46" s="187"/>
      <c r="B46" s="192" t="s">
        <v>43</v>
      </c>
      <c r="C46" s="181">
        <v>7</v>
      </c>
      <c r="D46" s="181">
        <v>9</v>
      </c>
      <c r="E46" s="181">
        <v>7</v>
      </c>
      <c r="F46" s="181">
        <v>9</v>
      </c>
      <c r="G46" s="185"/>
      <c r="H46" s="185"/>
      <c r="I46" s="185"/>
      <c r="J46" s="185"/>
      <c r="K46" s="185"/>
      <c r="L46" s="185"/>
      <c r="M46" s="185"/>
      <c r="N46" s="185"/>
      <c r="O46" s="185"/>
      <c r="P46" s="185"/>
    </row>
    <row r="47" spans="1:16" x14ac:dyDescent="0.55000000000000004">
      <c r="A47" s="187"/>
      <c r="B47" s="210" t="s">
        <v>182</v>
      </c>
      <c r="C47" s="181">
        <v>49</v>
      </c>
      <c r="D47" s="181">
        <v>65</v>
      </c>
      <c r="E47" s="181">
        <v>39</v>
      </c>
      <c r="F47" s="181">
        <v>52</v>
      </c>
      <c r="G47" s="185"/>
      <c r="H47" s="185"/>
      <c r="I47" s="185"/>
      <c r="J47" s="185"/>
      <c r="K47" s="185"/>
      <c r="L47" s="185"/>
      <c r="M47" s="185"/>
      <c r="N47" s="185"/>
      <c r="O47" s="185"/>
      <c r="P47" s="185"/>
    </row>
    <row r="48" spans="1:16" x14ac:dyDescent="0.55000000000000004">
      <c r="A48" s="187"/>
      <c r="B48" s="210" t="s">
        <v>183</v>
      </c>
      <c r="C48" s="181">
        <v>52</v>
      </c>
      <c r="D48" s="181">
        <v>69</v>
      </c>
      <c r="E48" s="181">
        <v>39</v>
      </c>
      <c r="F48" s="181">
        <v>52</v>
      </c>
      <c r="G48" s="185"/>
      <c r="H48" s="185"/>
      <c r="I48" s="185"/>
      <c r="J48" s="185"/>
      <c r="K48" s="185"/>
      <c r="L48" s="185"/>
      <c r="M48" s="185"/>
      <c r="N48" s="185"/>
      <c r="O48" s="185"/>
      <c r="P48" s="185"/>
    </row>
    <row r="49" spans="1:16" x14ac:dyDescent="0.55000000000000004">
      <c r="A49" s="187"/>
      <c r="B49" s="204" t="s">
        <v>184</v>
      </c>
      <c r="C49" s="181">
        <v>39</v>
      </c>
      <c r="D49" s="181">
        <v>52</v>
      </c>
      <c r="E49" s="181">
        <v>39</v>
      </c>
      <c r="F49" s="181">
        <v>52</v>
      </c>
      <c r="G49" s="185"/>
      <c r="H49" s="185"/>
      <c r="I49" s="185"/>
      <c r="J49" s="185"/>
      <c r="K49" s="185"/>
      <c r="L49" s="185"/>
      <c r="M49" s="185"/>
      <c r="N49" s="185"/>
      <c r="O49" s="185"/>
      <c r="P49" s="185"/>
    </row>
    <row r="50" spans="1:16" x14ac:dyDescent="0.55000000000000004">
      <c r="A50" s="187"/>
      <c r="B50" s="108" t="s">
        <v>140</v>
      </c>
      <c r="C50" s="229">
        <v>8</v>
      </c>
      <c r="D50" s="229">
        <v>9</v>
      </c>
      <c r="E50" s="229">
        <v>8</v>
      </c>
      <c r="F50" s="229">
        <v>9</v>
      </c>
      <c r="G50" s="185"/>
      <c r="H50" s="185"/>
      <c r="I50" s="185"/>
      <c r="J50" s="185"/>
      <c r="K50" s="185"/>
      <c r="L50" s="185"/>
      <c r="M50" s="185"/>
      <c r="N50" s="185"/>
      <c r="O50" s="185"/>
      <c r="P50" s="185"/>
    </row>
    <row r="51" spans="1:16" x14ac:dyDescent="0.55000000000000004">
      <c r="A51" s="187"/>
      <c r="B51" s="169" t="s">
        <v>103</v>
      </c>
      <c r="C51" s="229">
        <v>3.5</v>
      </c>
      <c r="D51" s="229">
        <v>4.5</v>
      </c>
      <c r="E51" s="229">
        <v>3.5</v>
      </c>
      <c r="F51" s="229">
        <v>4.5</v>
      </c>
      <c r="G51" s="185"/>
      <c r="H51" s="185"/>
      <c r="I51" s="185"/>
      <c r="J51" s="185"/>
      <c r="K51" s="185"/>
      <c r="L51" s="185"/>
      <c r="M51" s="185"/>
      <c r="N51" s="185"/>
      <c r="O51" s="185"/>
      <c r="P51" s="185"/>
    </row>
    <row r="52" spans="1:16" x14ac:dyDescent="0.55000000000000004">
      <c r="A52" s="188" t="s">
        <v>433</v>
      </c>
      <c r="B52" s="105" t="s">
        <v>434</v>
      </c>
      <c r="C52" s="247"/>
      <c r="D52" s="247"/>
      <c r="E52" s="248">
        <v>165</v>
      </c>
      <c r="F52" s="248">
        <v>200</v>
      </c>
      <c r="G52" s="185">
        <v>8.3000000000000007</v>
      </c>
      <c r="H52" s="185">
        <v>10.029999999999999</v>
      </c>
      <c r="I52" s="185">
        <v>9.06</v>
      </c>
      <c r="J52" s="185">
        <v>10.46</v>
      </c>
      <c r="K52" s="185">
        <v>25.92</v>
      </c>
      <c r="L52" s="185">
        <v>31.57</v>
      </c>
      <c r="M52" s="185">
        <v>218</v>
      </c>
      <c r="N52" s="185">
        <v>261</v>
      </c>
      <c r="O52" s="185">
        <v>3.2</v>
      </c>
      <c r="P52" s="185">
        <v>4.0199999999999996</v>
      </c>
    </row>
    <row r="53" spans="1:16" x14ac:dyDescent="0.55000000000000004">
      <c r="A53" s="187"/>
      <c r="B53" s="47" t="s">
        <v>102</v>
      </c>
      <c r="C53" s="229">
        <v>36</v>
      </c>
      <c r="D53" s="229">
        <v>42</v>
      </c>
      <c r="E53" s="229">
        <v>31</v>
      </c>
      <c r="F53" s="229">
        <v>37</v>
      </c>
      <c r="G53" s="185"/>
      <c r="H53" s="185"/>
      <c r="I53" s="185"/>
      <c r="J53" s="185"/>
      <c r="K53" s="185"/>
      <c r="L53" s="185"/>
      <c r="M53" s="185"/>
      <c r="N53" s="185"/>
      <c r="O53" s="185"/>
      <c r="P53" s="185"/>
    </row>
    <row r="54" spans="1:16" x14ac:dyDescent="0.55000000000000004">
      <c r="A54" s="187"/>
      <c r="B54" s="108" t="s">
        <v>283</v>
      </c>
      <c r="C54" s="196">
        <v>37</v>
      </c>
      <c r="D54" s="196">
        <v>45</v>
      </c>
      <c r="E54" s="196">
        <v>37</v>
      </c>
      <c r="F54" s="196">
        <v>45</v>
      </c>
      <c r="G54" s="185"/>
      <c r="H54" s="185"/>
      <c r="I54" s="185"/>
      <c r="J54" s="185"/>
      <c r="K54" s="185"/>
      <c r="L54" s="185"/>
      <c r="M54" s="185"/>
      <c r="N54" s="185"/>
      <c r="O54" s="185"/>
      <c r="P54" s="185"/>
    </row>
    <row r="55" spans="1:16" x14ac:dyDescent="0.55000000000000004">
      <c r="A55" s="187"/>
      <c r="B55" s="191" t="s">
        <v>44</v>
      </c>
      <c r="C55" s="229">
        <v>12</v>
      </c>
      <c r="D55" s="229">
        <v>14</v>
      </c>
      <c r="E55" s="229">
        <v>10</v>
      </c>
      <c r="F55" s="229">
        <v>12</v>
      </c>
      <c r="G55" s="185"/>
      <c r="H55" s="185"/>
      <c r="I55" s="185"/>
      <c r="J55" s="185"/>
      <c r="K55" s="185"/>
      <c r="L55" s="185"/>
      <c r="M55" s="185"/>
      <c r="N55" s="185"/>
      <c r="O55" s="185"/>
      <c r="P55" s="185"/>
    </row>
    <row r="56" spans="1:16" x14ac:dyDescent="0.55000000000000004">
      <c r="A56" s="187"/>
      <c r="B56" s="191" t="s">
        <v>45</v>
      </c>
      <c r="C56" s="229">
        <v>10</v>
      </c>
      <c r="D56" s="229">
        <v>12</v>
      </c>
      <c r="E56" s="229">
        <v>10</v>
      </c>
      <c r="F56" s="229">
        <v>12</v>
      </c>
      <c r="G56" s="185"/>
      <c r="H56" s="185"/>
      <c r="I56" s="185"/>
      <c r="J56" s="185"/>
      <c r="K56" s="185"/>
      <c r="L56" s="185"/>
      <c r="M56" s="185"/>
      <c r="N56" s="185"/>
      <c r="O56" s="185"/>
      <c r="P56" s="185"/>
    </row>
    <row r="57" spans="1:16" x14ac:dyDescent="0.55000000000000004">
      <c r="A57" s="187"/>
      <c r="B57" s="108" t="s">
        <v>40</v>
      </c>
      <c r="C57" s="229">
        <v>4.5</v>
      </c>
      <c r="D57" s="229">
        <v>5</v>
      </c>
      <c r="E57" s="229">
        <v>4.5</v>
      </c>
      <c r="F57" s="229">
        <v>5</v>
      </c>
      <c r="G57" s="185"/>
      <c r="H57" s="185"/>
      <c r="I57" s="185"/>
      <c r="J57" s="185"/>
      <c r="K57" s="185"/>
      <c r="L57" s="185"/>
      <c r="M57" s="185"/>
      <c r="N57" s="185"/>
      <c r="O57" s="185"/>
      <c r="P57" s="185"/>
    </row>
    <row r="58" spans="1:16" ht="45.75" customHeight="1" x14ac:dyDescent="0.55000000000000004">
      <c r="A58" s="187"/>
      <c r="B58" s="192" t="s">
        <v>41</v>
      </c>
      <c r="C58" s="181">
        <v>12.5</v>
      </c>
      <c r="D58" s="181">
        <v>14</v>
      </c>
      <c r="E58" s="181">
        <v>10</v>
      </c>
      <c r="F58" s="181">
        <v>12</v>
      </c>
      <c r="G58" s="185"/>
      <c r="H58" s="185"/>
      <c r="I58" s="185"/>
      <c r="J58" s="185"/>
      <c r="K58" s="185"/>
      <c r="L58" s="185"/>
      <c r="M58" s="185"/>
      <c r="N58" s="185"/>
      <c r="O58" s="185"/>
      <c r="P58" s="185"/>
    </row>
    <row r="59" spans="1:16" x14ac:dyDescent="0.55000000000000004">
      <c r="A59" s="187"/>
      <c r="B59" s="192" t="s">
        <v>42</v>
      </c>
      <c r="C59" s="181">
        <v>13.3</v>
      </c>
      <c r="D59" s="181">
        <v>15</v>
      </c>
      <c r="E59" s="181">
        <v>10</v>
      </c>
      <c r="F59" s="181">
        <v>12</v>
      </c>
      <c r="G59" s="185"/>
      <c r="H59" s="185"/>
      <c r="I59" s="185"/>
      <c r="J59" s="185"/>
      <c r="K59" s="185"/>
      <c r="L59" s="185"/>
      <c r="M59" s="185"/>
      <c r="N59" s="185"/>
      <c r="O59" s="185"/>
      <c r="P59" s="185"/>
    </row>
    <row r="60" spans="1:16" x14ac:dyDescent="0.55000000000000004">
      <c r="A60" s="187"/>
      <c r="B60" s="192" t="s">
        <v>43</v>
      </c>
      <c r="C60" s="181">
        <v>10</v>
      </c>
      <c r="D60" s="181">
        <v>12</v>
      </c>
      <c r="E60" s="181">
        <v>10</v>
      </c>
      <c r="F60" s="181">
        <v>12</v>
      </c>
      <c r="G60" s="185"/>
      <c r="H60" s="185"/>
      <c r="I60" s="185"/>
      <c r="J60" s="185"/>
      <c r="K60" s="185"/>
      <c r="L60" s="185"/>
      <c r="M60" s="185"/>
      <c r="N60" s="185"/>
      <c r="O60" s="185"/>
      <c r="P60" s="185"/>
    </row>
    <row r="61" spans="1:16" x14ac:dyDescent="0.55000000000000004">
      <c r="A61" s="187"/>
      <c r="B61" s="108" t="s">
        <v>58</v>
      </c>
      <c r="C61" s="229">
        <v>3</v>
      </c>
      <c r="D61" s="229">
        <v>4</v>
      </c>
      <c r="E61" s="229">
        <v>3</v>
      </c>
      <c r="F61" s="229">
        <v>4</v>
      </c>
      <c r="G61" s="185"/>
      <c r="H61" s="185"/>
      <c r="I61" s="185"/>
      <c r="J61" s="185"/>
      <c r="K61" s="185"/>
      <c r="L61" s="185"/>
      <c r="M61" s="185"/>
      <c r="N61" s="185"/>
      <c r="O61" s="185"/>
      <c r="P61" s="185"/>
    </row>
    <row r="62" spans="1:16" x14ac:dyDescent="0.55000000000000004">
      <c r="A62" s="188" t="s">
        <v>435</v>
      </c>
      <c r="B62" s="109" t="s">
        <v>61</v>
      </c>
      <c r="C62" s="247"/>
      <c r="D62" s="247"/>
      <c r="E62" s="248">
        <v>150</v>
      </c>
      <c r="F62" s="248">
        <v>200</v>
      </c>
      <c r="G62" s="250">
        <v>0.56999999999999995</v>
      </c>
      <c r="H62" s="250">
        <v>0.73</v>
      </c>
      <c r="I62" s="250">
        <v>0</v>
      </c>
      <c r="J62" s="250">
        <v>0</v>
      </c>
      <c r="K62" s="250">
        <v>16.03</v>
      </c>
      <c r="L62" s="250">
        <v>20.67</v>
      </c>
      <c r="M62" s="250">
        <v>66</v>
      </c>
      <c r="N62" s="250">
        <v>85</v>
      </c>
      <c r="O62" s="250">
        <v>0.44</v>
      </c>
      <c r="P62" s="250">
        <v>0.56000000000000005</v>
      </c>
    </row>
    <row r="63" spans="1:16" x14ac:dyDescent="0.55000000000000004">
      <c r="A63" s="187"/>
      <c r="B63" s="110" t="s">
        <v>62</v>
      </c>
      <c r="C63" s="181">
        <v>11</v>
      </c>
      <c r="D63" s="181">
        <v>14</v>
      </c>
      <c r="E63" s="181">
        <v>11</v>
      </c>
      <c r="F63" s="181">
        <v>14</v>
      </c>
      <c r="G63" s="185"/>
      <c r="H63" s="185"/>
      <c r="I63" s="185"/>
      <c r="J63" s="185"/>
      <c r="K63" s="185"/>
      <c r="L63" s="185"/>
      <c r="M63" s="185"/>
      <c r="N63" s="185"/>
      <c r="O63" s="185"/>
      <c r="P63" s="185"/>
    </row>
    <row r="64" spans="1:16" x14ac:dyDescent="0.55000000000000004">
      <c r="A64" s="187"/>
      <c r="B64" s="110" t="s">
        <v>22</v>
      </c>
      <c r="C64" s="181">
        <v>10</v>
      </c>
      <c r="D64" s="181">
        <v>13</v>
      </c>
      <c r="E64" s="181">
        <v>10</v>
      </c>
      <c r="F64" s="181">
        <v>13</v>
      </c>
      <c r="G64" s="185"/>
      <c r="H64" s="185"/>
      <c r="I64" s="185"/>
      <c r="J64" s="185"/>
      <c r="K64" s="185"/>
      <c r="L64" s="185"/>
      <c r="M64" s="185"/>
      <c r="N64" s="185"/>
      <c r="O64" s="185"/>
      <c r="P64" s="185"/>
    </row>
    <row r="65" spans="1:16" x14ac:dyDescent="0.55000000000000004">
      <c r="A65" s="188" t="s">
        <v>436</v>
      </c>
      <c r="B65" s="105" t="s">
        <v>64</v>
      </c>
      <c r="C65" s="247">
        <v>40</v>
      </c>
      <c r="D65" s="247">
        <v>50</v>
      </c>
      <c r="E65" s="248">
        <v>40</v>
      </c>
      <c r="F65" s="248">
        <v>50</v>
      </c>
      <c r="G65" s="249">
        <v>1.64</v>
      </c>
      <c r="H65" s="249">
        <v>2.2999999999999998</v>
      </c>
      <c r="I65" s="249">
        <v>0.48</v>
      </c>
      <c r="J65" s="249">
        <v>0.6</v>
      </c>
      <c r="K65" s="249">
        <v>13.36</v>
      </c>
      <c r="L65" s="249">
        <v>16.7</v>
      </c>
      <c r="M65" s="249">
        <f>G65*4+I65*9+K65*4</f>
        <v>64.319999999999993</v>
      </c>
      <c r="N65" s="249">
        <f>H65*4+J65*9+L65*4</f>
        <v>81.399999999999991</v>
      </c>
      <c r="O65" s="249">
        <v>0</v>
      </c>
      <c r="P65" s="249">
        <v>0</v>
      </c>
    </row>
    <row r="66" spans="1:16" x14ac:dyDescent="0.55000000000000004">
      <c r="A66" s="187"/>
      <c r="B66" s="105" t="s">
        <v>32</v>
      </c>
      <c r="C66" s="247"/>
      <c r="D66" s="247"/>
      <c r="E66" s="224">
        <f t="shared" ref="E66:P66" si="2">E23+E34+E52+E62+E65</f>
        <v>550</v>
      </c>
      <c r="F66" s="224">
        <f t="shared" si="2"/>
        <v>710</v>
      </c>
      <c r="G66" s="224">
        <f t="shared" si="2"/>
        <v>14.930000000000001</v>
      </c>
      <c r="H66" s="224">
        <f t="shared" si="2"/>
        <v>19.010000000000002</v>
      </c>
      <c r="I66" s="224">
        <f t="shared" si="2"/>
        <v>19.2</v>
      </c>
      <c r="J66" s="224">
        <f t="shared" si="2"/>
        <v>23.1</v>
      </c>
      <c r="K66" s="224">
        <f t="shared" si="2"/>
        <v>65.740000000000009</v>
      </c>
      <c r="L66" s="224">
        <f t="shared" si="2"/>
        <v>83.2</v>
      </c>
      <c r="M66" s="224">
        <f t="shared" si="2"/>
        <v>514.66000000000008</v>
      </c>
      <c r="N66" s="224">
        <f t="shared" si="2"/>
        <v>640.88</v>
      </c>
      <c r="O66" s="224">
        <f t="shared" si="2"/>
        <v>20.020000000000003</v>
      </c>
      <c r="P66" s="224">
        <f t="shared" si="2"/>
        <v>26.759999999999998</v>
      </c>
    </row>
    <row r="67" spans="1:16" x14ac:dyDescent="0.55000000000000004">
      <c r="A67" s="187"/>
      <c r="B67" s="101" t="s">
        <v>65</v>
      </c>
      <c r="C67" s="161"/>
      <c r="D67" s="161"/>
      <c r="E67" s="229"/>
      <c r="F67" s="161"/>
      <c r="G67" s="185"/>
      <c r="H67" s="185"/>
      <c r="I67" s="185"/>
      <c r="J67" s="185"/>
      <c r="K67" s="185"/>
      <c r="L67" s="185"/>
      <c r="M67" s="185"/>
      <c r="N67" s="185"/>
      <c r="O67" s="185"/>
      <c r="P67" s="185"/>
    </row>
    <row r="68" spans="1:16" ht="52.5" customHeight="1" x14ac:dyDescent="0.55000000000000004">
      <c r="A68" s="188" t="s">
        <v>437</v>
      </c>
      <c r="B68" s="109" t="s">
        <v>438</v>
      </c>
      <c r="C68" s="247"/>
      <c r="D68" s="247"/>
      <c r="E68" s="248">
        <v>260</v>
      </c>
      <c r="F68" s="248">
        <v>280</v>
      </c>
      <c r="G68" s="185">
        <v>11.5</v>
      </c>
      <c r="H68" s="185">
        <v>12.4</v>
      </c>
      <c r="I68" s="185">
        <v>8.08</v>
      </c>
      <c r="J68" s="185">
        <v>8.6999999999999993</v>
      </c>
      <c r="K68" s="185">
        <v>16.02</v>
      </c>
      <c r="L68" s="185">
        <v>17.25</v>
      </c>
      <c r="M68" s="185">
        <f>G68*4+I68*9+K68*4</f>
        <v>182.8</v>
      </c>
      <c r="N68" s="185">
        <f>H68*4+J68*9+L68*4</f>
        <v>196.9</v>
      </c>
      <c r="O68" s="185">
        <v>10.61</v>
      </c>
      <c r="P68" s="185">
        <v>11.43</v>
      </c>
    </row>
    <row r="69" spans="1:16" x14ac:dyDescent="0.55000000000000004">
      <c r="A69" s="187"/>
      <c r="B69" s="194" t="s">
        <v>48</v>
      </c>
      <c r="C69" s="181">
        <v>149</v>
      </c>
      <c r="D69" s="181">
        <v>160</v>
      </c>
      <c r="E69" s="181">
        <v>112</v>
      </c>
      <c r="F69" s="181">
        <v>121</v>
      </c>
      <c r="G69" s="185"/>
      <c r="H69" s="185"/>
      <c r="I69" s="185"/>
      <c r="J69" s="185"/>
      <c r="K69" s="185"/>
      <c r="L69" s="185"/>
      <c r="M69" s="185"/>
      <c r="N69" s="185"/>
      <c r="O69" s="185"/>
      <c r="P69" s="185"/>
    </row>
    <row r="70" spans="1:16" x14ac:dyDescent="0.55000000000000004">
      <c r="A70" s="187"/>
      <c r="B70" s="194" t="s">
        <v>49</v>
      </c>
      <c r="C70" s="181">
        <v>160</v>
      </c>
      <c r="D70" s="181">
        <v>172</v>
      </c>
      <c r="E70" s="181">
        <v>112</v>
      </c>
      <c r="F70" s="181">
        <v>121</v>
      </c>
      <c r="G70" s="185"/>
      <c r="H70" s="185"/>
      <c r="I70" s="185"/>
      <c r="J70" s="185"/>
      <c r="K70" s="185"/>
      <c r="L70" s="185"/>
      <c r="M70" s="185"/>
      <c r="N70" s="185"/>
      <c r="O70" s="185"/>
      <c r="P70" s="185"/>
    </row>
    <row r="71" spans="1:16" x14ac:dyDescent="0.55000000000000004">
      <c r="A71" s="187"/>
      <c r="B71" s="194" t="s">
        <v>50</v>
      </c>
      <c r="C71" s="181">
        <v>173</v>
      </c>
      <c r="D71" s="181">
        <v>186</v>
      </c>
      <c r="E71" s="181">
        <v>112</v>
      </c>
      <c r="F71" s="181">
        <v>121</v>
      </c>
      <c r="G71" s="185" t="s">
        <v>439</v>
      </c>
      <c r="H71" s="185"/>
      <c r="I71" s="185"/>
      <c r="J71" s="185"/>
      <c r="K71" s="185"/>
      <c r="L71" s="185"/>
      <c r="M71" s="185"/>
      <c r="N71" s="185"/>
      <c r="O71" s="185"/>
      <c r="P71" s="185"/>
    </row>
    <row r="72" spans="1:16" x14ac:dyDescent="0.55000000000000004">
      <c r="A72" s="187"/>
      <c r="B72" s="194" t="s">
        <v>51</v>
      </c>
      <c r="C72" s="181">
        <v>187</v>
      </c>
      <c r="D72" s="181">
        <v>201</v>
      </c>
      <c r="E72" s="181">
        <v>112</v>
      </c>
      <c r="F72" s="181">
        <v>121</v>
      </c>
      <c r="G72" s="185"/>
      <c r="H72" s="185"/>
      <c r="I72" s="185"/>
      <c r="J72" s="185"/>
      <c r="K72" s="185"/>
      <c r="L72" s="185"/>
      <c r="M72" s="185"/>
      <c r="N72" s="185"/>
      <c r="O72" s="185"/>
      <c r="P72" s="185"/>
    </row>
    <row r="73" spans="1:16" x14ac:dyDescent="0.55000000000000004">
      <c r="A73" s="187"/>
      <c r="B73" s="191" t="s">
        <v>52</v>
      </c>
      <c r="C73" s="229">
        <v>112</v>
      </c>
      <c r="D73" s="229">
        <v>121</v>
      </c>
      <c r="E73" s="229">
        <v>112</v>
      </c>
      <c r="F73" s="229">
        <v>121</v>
      </c>
      <c r="G73" s="185"/>
      <c r="H73" s="185"/>
      <c r="I73" s="185"/>
      <c r="J73" s="185"/>
      <c r="K73" s="185"/>
      <c r="L73" s="185"/>
      <c r="M73" s="185"/>
      <c r="N73" s="185"/>
      <c r="O73" s="185"/>
      <c r="P73" s="185"/>
    </row>
    <row r="74" spans="1:16" x14ac:dyDescent="0.55000000000000004">
      <c r="A74" s="187"/>
      <c r="B74" s="191" t="s">
        <v>44</v>
      </c>
      <c r="C74" s="229">
        <v>6</v>
      </c>
      <c r="D74" s="229">
        <v>7</v>
      </c>
      <c r="E74" s="196">
        <v>5</v>
      </c>
      <c r="F74" s="196">
        <v>6</v>
      </c>
      <c r="G74" s="185"/>
      <c r="H74" s="185"/>
      <c r="I74" s="185"/>
      <c r="J74" s="185"/>
      <c r="K74" s="185"/>
      <c r="L74" s="185"/>
      <c r="M74" s="185"/>
      <c r="N74" s="185"/>
      <c r="O74" s="185"/>
      <c r="P74" s="185"/>
    </row>
    <row r="75" spans="1:16" x14ac:dyDescent="0.55000000000000004">
      <c r="A75" s="187"/>
      <c r="B75" s="191" t="s">
        <v>45</v>
      </c>
      <c r="C75" s="229">
        <v>5</v>
      </c>
      <c r="D75" s="229">
        <v>6</v>
      </c>
      <c r="E75" s="196">
        <v>5</v>
      </c>
      <c r="F75" s="196">
        <v>6</v>
      </c>
      <c r="G75" s="185"/>
      <c r="H75" s="185"/>
      <c r="I75" s="185"/>
      <c r="J75" s="185"/>
      <c r="K75" s="185"/>
      <c r="L75" s="185"/>
      <c r="M75" s="185"/>
      <c r="N75" s="185"/>
      <c r="O75" s="185"/>
      <c r="P75" s="185"/>
    </row>
    <row r="76" spans="1:16" x14ac:dyDescent="0.55000000000000004">
      <c r="A76" s="187"/>
      <c r="B76" s="111" t="s">
        <v>28</v>
      </c>
      <c r="C76" s="181">
        <v>4.3</v>
      </c>
      <c r="D76" s="181">
        <v>5.4</v>
      </c>
      <c r="E76" s="196">
        <v>4</v>
      </c>
      <c r="F76" s="196">
        <v>5</v>
      </c>
      <c r="G76" s="185"/>
      <c r="H76" s="185"/>
      <c r="I76" s="185"/>
      <c r="J76" s="185"/>
      <c r="K76" s="185"/>
      <c r="L76" s="185"/>
      <c r="M76" s="185"/>
      <c r="N76" s="185"/>
      <c r="O76" s="185"/>
      <c r="P76" s="185"/>
    </row>
    <row r="77" spans="1:16" x14ac:dyDescent="0.55000000000000004">
      <c r="A77" s="187"/>
      <c r="B77" s="169" t="s">
        <v>68</v>
      </c>
      <c r="C77" s="229">
        <v>104</v>
      </c>
      <c r="D77" s="229">
        <v>112</v>
      </c>
      <c r="E77" s="229">
        <v>98</v>
      </c>
      <c r="F77" s="229">
        <v>105</v>
      </c>
      <c r="G77" s="185"/>
      <c r="H77" s="185"/>
      <c r="I77" s="185"/>
      <c r="J77" s="185"/>
      <c r="K77" s="185"/>
      <c r="L77" s="185"/>
      <c r="M77" s="185"/>
      <c r="N77" s="185"/>
      <c r="O77" s="185"/>
      <c r="P77" s="185"/>
    </row>
    <row r="78" spans="1:16" x14ac:dyDescent="0.55000000000000004">
      <c r="A78" s="187"/>
      <c r="B78" s="111" t="s">
        <v>40</v>
      </c>
      <c r="C78" s="181">
        <v>4.5</v>
      </c>
      <c r="D78" s="181">
        <v>5</v>
      </c>
      <c r="E78" s="196">
        <v>4.5</v>
      </c>
      <c r="F78" s="196">
        <v>5</v>
      </c>
      <c r="G78" s="185"/>
      <c r="H78" s="185"/>
      <c r="I78" s="185"/>
      <c r="J78" s="185"/>
      <c r="K78" s="185"/>
      <c r="L78" s="185"/>
      <c r="M78" s="185"/>
      <c r="N78" s="185"/>
      <c r="O78" s="185"/>
      <c r="P78" s="185"/>
    </row>
    <row r="79" spans="1:16" x14ac:dyDescent="0.55000000000000004">
      <c r="A79" s="187"/>
      <c r="B79" s="111" t="s">
        <v>29</v>
      </c>
      <c r="C79" s="181">
        <v>0.3</v>
      </c>
      <c r="D79" s="181">
        <v>0.4</v>
      </c>
      <c r="E79" s="196">
        <v>0.3</v>
      </c>
      <c r="F79" s="161">
        <v>0.4</v>
      </c>
      <c r="G79" s="185"/>
      <c r="H79" s="185"/>
      <c r="I79" s="185"/>
      <c r="J79" s="185"/>
      <c r="K79" s="185"/>
      <c r="L79" s="185"/>
      <c r="M79" s="185"/>
      <c r="N79" s="185"/>
      <c r="O79" s="185"/>
      <c r="P79" s="185"/>
    </row>
    <row r="80" spans="1:16" x14ac:dyDescent="0.55000000000000004">
      <c r="A80" s="187"/>
      <c r="B80" s="111" t="s">
        <v>19</v>
      </c>
      <c r="C80" s="181">
        <v>0.3</v>
      </c>
      <c r="D80" s="181">
        <v>0.4</v>
      </c>
      <c r="E80" s="196">
        <v>0.3</v>
      </c>
      <c r="F80" s="196">
        <v>0.4</v>
      </c>
      <c r="G80" s="185"/>
      <c r="H80" s="185"/>
      <c r="I80" s="185"/>
      <c r="J80" s="185"/>
      <c r="K80" s="185"/>
      <c r="L80" s="185"/>
      <c r="M80" s="185"/>
      <c r="N80" s="185"/>
      <c r="O80" s="185"/>
      <c r="P80" s="185"/>
    </row>
    <row r="81" spans="1:16" x14ac:dyDescent="0.55000000000000004">
      <c r="A81" s="188" t="s">
        <v>440</v>
      </c>
      <c r="B81" s="223" t="s">
        <v>120</v>
      </c>
      <c r="C81" s="247"/>
      <c r="D81" s="247"/>
      <c r="E81" s="248">
        <v>180</v>
      </c>
      <c r="F81" s="248">
        <v>200</v>
      </c>
      <c r="G81" s="250">
        <v>0.04</v>
      </c>
      <c r="H81" s="250">
        <v>0.04</v>
      </c>
      <c r="I81" s="250">
        <v>0</v>
      </c>
      <c r="J81" s="250">
        <v>0</v>
      </c>
      <c r="K81" s="250">
        <v>10.1</v>
      </c>
      <c r="L81" s="250">
        <v>13.12</v>
      </c>
      <c r="M81" s="250">
        <v>41</v>
      </c>
      <c r="N81" s="250">
        <v>54</v>
      </c>
      <c r="O81" s="250">
        <v>1.6</v>
      </c>
      <c r="P81" s="250">
        <v>2</v>
      </c>
    </row>
    <row r="82" spans="1:16" x14ac:dyDescent="0.55000000000000004">
      <c r="A82" s="187"/>
      <c r="B82" s="191" t="s">
        <v>75</v>
      </c>
      <c r="C82" s="229">
        <v>0.45</v>
      </c>
      <c r="D82" s="229">
        <v>0.54</v>
      </c>
      <c r="E82" s="229">
        <v>0.45</v>
      </c>
      <c r="F82" s="229">
        <v>0.54</v>
      </c>
      <c r="G82" s="250"/>
      <c r="H82" s="250"/>
      <c r="I82" s="250"/>
      <c r="J82" s="250"/>
      <c r="K82" s="250"/>
      <c r="L82" s="250"/>
      <c r="M82" s="250"/>
      <c r="N82" s="250"/>
      <c r="O82" s="250"/>
      <c r="P82" s="250"/>
    </row>
    <row r="83" spans="1:16" x14ac:dyDescent="0.55000000000000004">
      <c r="A83" s="187"/>
      <c r="B83" s="191" t="s">
        <v>22</v>
      </c>
      <c r="C83" s="229">
        <v>10</v>
      </c>
      <c r="D83" s="229">
        <v>13</v>
      </c>
      <c r="E83" s="229">
        <v>10</v>
      </c>
      <c r="F83" s="229">
        <v>13</v>
      </c>
      <c r="G83" s="250"/>
      <c r="H83" s="250"/>
      <c r="I83" s="250"/>
      <c r="J83" s="250"/>
      <c r="K83" s="250"/>
      <c r="L83" s="250"/>
      <c r="M83" s="250"/>
      <c r="N83" s="250"/>
      <c r="O83" s="250"/>
      <c r="P83" s="250"/>
    </row>
    <row r="84" spans="1:16" x14ac:dyDescent="0.55000000000000004">
      <c r="A84" s="187"/>
      <c r="B84" s="191" t="s">
        <v>121</v>
      </c>
      <c r="C84" s="229">
        <v>5</v>
      </c>
      <c r="D84" s="229">
        <v>6</v>
      </c>
      <c r="E84" s="229">
        <v>4</v>
      </c>
      <c r="F84" s="229">
        <v>5</v>
      </c>
      <c r="G84" s="250"/>
      <c r="H84" s="250"/>
      <c r="I84" s="250"/>
      <c r="J84" s="250"/>
      <c r="K84" s="250"/>
      <c r="L84" s="250"/>
      <c r="M84" s="250"/>
      <c r="N84" s="250"/>
      <c r="O84" s="250"/>
      <c r="P84" s="250"/>
    </row>
    <row r="85" spans="1:16" x14ac:dyDescent="0.55000000000000004">
      <c r="A85" s="187" t="s">
        <v>441</v>
      </c>
      <c r="B85" s="24" t="s">
        <v>77</v>
      </c>
      <c r="C85" s="19">
        <v>93</v>
      </c>
      <c r="D85" s="19">
        <v>93</v>
      </c>
      <c r="E85" s="248">
        <v>93</v>
      </c>
      <c r="F85" s="248">
        <v>93</v>
      </c>
      <c r="G85" s="250">
        <v>0.37</v>
      </c>
      <c r="H85" s="250">
        <v>0.37</v>
      </c>
      <c r="I85" s="250">
        <v>0.37</v>
      </c>
      <c r="J85" s="250">
        <v>0.37</v>
      </c>
      <c r="K85" s="250">
        <v>9.73</v>
      </c>
      <c r="L85" s="250">
        <v>9.73</v>
      </c>
      <c r="M85" s="250">
        <v>41.85</v>
      </c>
      <c r="N85" s="250">
        <v>41.85</v>
      </c>
      <c r="O85" s="250">
        <v>9.3000000000000007</v>
      </c>
      <c r="P85" s="250">
        <v>9.3000000000000007</v>
      </c>
    </row>
    <row r="86" spans="1:16" x14ac:dyDescent="0.55000000000000004">
      <c r="A86" s="188" t="s">
        <v>436</v>
      </c>
      <c r="B86" s="105" t="s">
        <v>78</v>
      </c>
      <c r="C86" s="247">
        <v>35</v>
      </c>
      <c r="D86" s="247">
        <v>40</v>
      </c>
      <c r="E86" s="248">
        <v>35</v>
      </c>
      <c r="F86" s="248">
        <v>40</v>
      </c>
      <c r="G86" s="250">
        <v>1.66</v>
      </c>
      <c r="H86" s="250">
        <v>2</v>
      </c>
      <c r="I86" s="250">
        <v>0.28000000000000003</v>
      </c>
      <c r="J86" s="250">
        <v>0.32</v>
      </c>
      <c r="K86" s="250">
        <v>17.22</v>
      </c>
      <c r="L86" s="250">
        <v>19.68</v>
      </c>
      <c r="M86" s="250">
        <f>G86*4+I86*9+K86*4</f>
        <v>78.039999999999992</v>
      </c>
      <c r="N86" s="250">
        <f>H86*4+J86*9+L86*4</f>
        <v>89.6</v>
      </c>
      <c r="O86" s="250">
        <v>0</v>
      </c>
      <c r="P86" s="250">
        <v>0</v>
      </c>
    </row>
    <row r="87" spans="1:16" x14ac:dyDescent="0.55000000000000004">
      <c r="A87" s="188" t="s">
        <v>442</v>
      </c>
      <c r="B87" s="24" t="s">
        <v>123</v>
      </c>
      <c r="C87" s="247"/>
      <c r="D87" s="247"/>
      <c r="E87" s="248">
        <v>13</v>
      </c>
      <c r="F87" s="248">
        <v>42</v>
      </c>
      <c r="G87" s="250">
        <v>0.97</v>
      </c>
      <c r="H87" s="250">
        <v>3.13</v>
      </c>
      <c r="I87" s="250">
        <v>1.23</v>
      </c>
      <c r="J87" s="250">
        <v>3.97</v>
      </c>
      <c r="K87" s="250">
        <v>4.1100000000000003</v>
      </c>
      <c r="L87" s="250">
        <v>13.28</v>
      </c>
      <c r="M87" s="250">
        <v>43.64</v>
      </c>
      <c r="N87" s="250">
        <v>140.99</v>
      </c>
      <c r="O87" s="250">
        <v>0</v>
      </c>
      <c r="P87" s="250">
        <v>0</v>
      </c>
    </row>
    <row r="88" spans="1:16" x14ac:dyDescent="0.55000000000000004">
      <c r="A88" s="188"/>
      <c r="B88" s="66" t="s">
        <v>222</v>
      </c>
      <c r="C88" s="233">
        <v>13</v>
      </c>
      <c r="D88" s="233">
        <v>42</v>
      </c>
      <c r="E88" s="233">
        <v>13</v>
      </c>
      <c r="F88" s="233">
        <v>42</v>
      </c>
      <c r="G88" s="250"/>
      <c r="H88" s="250"/>
      <c r="I88" s="250"/>
      <c r="J88" s="250"/>
      <c r="K88" s="250"/>
      <c r="L88" s="250"/>
      <c r="M88" s="250"/>
      <c r="N88" s="250"/>
      <c r="O88" s="250"/>
      <c r="P88" s="250"/>
    </row>
    <row r="89" spans="1:16" x14ac:dyDescent="0.55000000000000004">
      <c r="A89" s="187"/>
      <c r="B89" s="105" t="s">
        <v>32</v>
      </c>
      <c r="C89" s="233"/>
      <c r="D89" s="233"/>
      <c r="E89" s="25">
        <f>E68+E81+E85+E86+E87</f>
        <v>581</v>
      </c>
      <c r="F89" s="25">
        <f t="shared" ref="F89:P89" si="3">F68+F81+F85+F86+F87</f>
        <v>655</v>
      </c>
      <c r="G89" s="25">
        <f t="shared" si="3"/>
        <v>14.54</v>
      </c>
      <c r="H89" s="25">
        <f t="shared" si="3"/>
        <v>17.939999999999998</v>
      </c>
      <c r="I89" s="25">
        <f t="shared" si="3"/>
        <v>9.9599999999999991</v>
      </c>
      <c r="J89" s="25">
        <f t="shared" si="3"/>
        <v>13.36</v>
      </c>
      <c r="K89" s="25">
        <f t="shared" si="3"/>
        <v>57.179999999999993</v>
      </c>
      <c r="L89" s="25">
        <f t="shared" si="3"/>
        <v>73.059999999999988</v>
      </c>
      <c r="M89" s="25">
        <f t="shared" si="3"/>
        <v>387.33000000000004</v>
      </c>
      <c r="N89" s="25">
        <f t="shared" si="3"/>
        <v>523.34</v>
      </c>
      <c r="O89" s="25">
        <f t="shared" si="3"/>
        <v>21.509999999999998</v>
      </c>
      <c r="P89" s="25">
        <f t="shared" si="3"/>
        <v>22.73</v>
      </c>
    </row>
    <row r="90" spans="1:16" x14ac:dyDescent="0.55000000000000004">
      <c r="A90" s="187"/>
      <c r="B90" s="163" t="s">
        <v>79</v>
      </c>
      <c r="C90" s="196"/>
      <c r="D90" s="196"/>
      <c r="E90" s="196"/>
      <c r="F90" s="196"/>
      <c r="G90" s="250"/>
      <c r="H90" s="250"/>
      <c r="I90" s="250"/>
      <c r="J90" s="250"/>
      <c r="K90" s="250"/>
      <c r="L90" s="250"/>
      <c r="M90" s="250"/>
      <c r="N90" s="250"/>
      <c r="O90" s="250"/>
      <c r="P90" s="250"/>
    </row>
    <row r="91" spans="1:16" x14ac:dyDescent="0.55000000000000004">
      <c r="A91" s="187" t="s">
        <v>443</v>
      </c>
      <c r="B91" s="189" t="s">
        <v>81</v>
      </c>
      <c r="C91" s="247">
        <v>154</v>
      </c>
      <c r="D91" s="247">
        <v>154</v>
      </c>
      <c r="E91" s="248">
        <v>150</v>
      </c>
      <c r="F91" s="248">
        <v>150</v>
      </c>
      <c r="G91" s="250">
        <v>4.3600000000000003</v>
      </c>
      <c r="H91" s="250">
        <v>4.3600000000000003</v>
      </c>
      <c r="I91" s="250">
        <v>3.76</v>
      </c>
      <c r="J91" s="250">
        <v>3.76</v>
      </c>
      <c r="K91" s="250">
        <v>6</v>
      </c>
      <c r="L91" s="250">
        <v>6</v>
      </c>
      <c r="M91" s="250">
        <v>79.5</v>
      </c>
      <c r="N91" s="250">
        <v>79.5</v>
      </c>
      <c r="O91" s="250">
        <v>1.06</v>
      </c>
      <c r="P91" s="250">
        <v>1.06</v>
      </c>
    </row>
    <row r="92" spans="1:16" x14ac:dyDescent="0.55000000000000004">
      <c r="A92" s="187"/>
      <c r="B92" s="189" t="s">
        <v>32</v>
      </c>
      <c r="C92" s="247"/>
      <c r="D92" s="247"/>
      <c r="E92" s="224">
        <f>E91</f>
        <v>150</v>
      </c>
      <c r="F92" s="224">
        <f t="shared" ref="F92:P92" si="4">F91</f>
        <v>150</v>
      </c>
      <c r="G92" s="224">
        <f t="shared" si="4"/>
        <v>4.3600000000000003</v>
      </c>
      <c r="H92" s="224">
        <f t="shared" si="4"/>
        <v>4.3600000000000003</v>
      </c>
      <c r="I92" s="224">
        <f t="shared" si="4"/>
        <v>3.76</v>
      </c>
      <c r="J92" s="224">
        <f t="shared" si="4"/>
        <v>3.76</v>
      </c>
      <c r="K92" s="224">
        <f t="shared" si="4"/>
        <v>6</v>
      </c>
      <c r="L92" s="224">
        <f t="shared" si="4"/>
        <v>6</v>
      </c>
      <c r="M92" s="224">
        <f t="shared" si="4"/>
        <v>79.5</v>
      </c>
      <c r="N92" s="224">
        <f t="shared" si="4"/>
        <v>79.5</v>
      </c>
      <c r="O92" s="224">
        <f t="shared" si="4"/>
        <v>1.06</v>
      </c>
      <c r="P92" s="224">
        <f t="shared" si="4"/>
        <v>1.06</v>
      </c>
    </row>
    <row r="93" spans="1:16" x14ac:dyDescent="0.55000000000000004">
      <c r="A93" s="187"/>
      <c r="B93" s="112" t="s">
        <v>82</v>
      </c>
      <c r="C93" s="229"/>
      <c r="D93" s="229"/>
      <c r="E93" s="229"/>
      <c r="F93" s="161"/>
      <c r="G93" s="185"/>
      <c r="H93" s="185"/>
      <c r="I93" s="185"/>
      <c r="J93" s="185"/>
      <c r="K93" s="185"/>
      <c r="L93" s="185"/>
      <c r="M93" s="185"/>
      <c r="N93" s="185"/>
      <c r="O93" s="185"/>
      <c r="P93" s="185"/>
    </row>
    <row r="94" spans="1:16" x14ac:dyDescent="0.55000000000000004">
      <c r="A94" s="187"/>
      <c r="B94" s="108" t="s">
        <v>83</v>
      </c>
      <c r="C94" s="229">
        <v>4</v>
      </c>
      <c r="D94" s="229">
        <v>6</v>
      </c>
      <c r="E94" s="248">
        <v>4</v>
      </c>
      <c r="F94" s="248">
        <v>6</v>
      </c>
      <c r="G94" s="185"/>
      <c r="H94" s="185"/>
      <c r="I94" s="185"/>
      <c r="J94" s="185"/>
      <c r="K94" s="185"/>
      <c r="L94" s="185"/>
      <c r="M94" s="185"/>
      <c r="N94" s="185"/>
      <c r="O94" s="185"/>
      <c r="P94" s="185"/>
    </row>
    <row r="95" spans="1:16" x14ac:dyDescent="0.55000000000000004">
      <c r="A95" s="187"/>
      <c r="B95" s="223" t="s">
        <v>84</v>
      </c>
      <c r="C95" s="247"/>
      <c r="D95" s="247"/>
      <c r="E95" s="145">
        <f t="shared" ref="E95:P95" si="5">E18+E21+E66+E89+E92</f>
        <v>1773</v>
      </c>
      <c r="F95" s="145">
        <f t="shared" si="5"/>
        <v>2091</v>
      </c>
      <c r="G95" s="145">
        <f t="shared" si="5"/>
        <v>42.1</v>
      </c>
      <c r="H95" s="145">
        <f t="shared" si="5"/>
        <v>51.99</v>
      </c>
      <c r="I95" s="145">
        <f t="shared" si="5"/>
        <v>46.46</v>
      </c>
      <c r="J95" s="145">
        <f t="shared" si="5"/>
        <v>58.38</v>
      </c>
      <c r="K95" s="145">
        <f t="shared" si="5"/>
        <v>196.3</v>
      </c>
      <c r="L95" s="145">
        <f t="shared" si="5"/>
        <v>244.95999999999998</v>
      </c>
      <c r="M95" s="145">
        <f t="shared" si="5"/>
        <v>1403.9700000000003</v>
      </c>
      <c r="N95" s="145">
        <f t="shared" si="5"/>
        <v>1777.4100000000003</v>
      </c>
      <c r="O95" s="145">
        <f t="shared" si="5"/>
        <v>47.86</v>
      </c>
      <c r="P95" s="145">
        <f t="shared" si="5"/>
        <v>56.61</v>
      </c>
    </row>
  </sheetData>
  <mergeCells count="11">
    <mergeCell ref="G1:L2"/>
    <mergeCell ref="O1:P2"/>
    <mergeCell ref="A1:A3"/>
    <mergeCell ref="B1:B3"/>
    <mergeCell ref="M1:N2"/>
    <mergeCell ref="O3:P3"/>
    <mergeCell ref="K3:L3"/>
    <mergeCell ref="C1:D2"/>
    <mergeCell ref="E1:F2"/>
    <mergeCell ref="G3:H3"/>
    <mergeCell ref="I3:J3"/>
  </mergeCells>
  <pageMargins left="0" right="0" top="0" bottom="0" header="0" footer="0"/>
  <pageSetup paperSize="9" scale="35" orientation="landscape" r:id="rId1"/>
  <rowBreaks count="1" manualBreakCount="1">
    <brk id="41" max="1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9"/>
  <sheetViews>
    <sheetView topLeftCell="A72" zoomScale="40" zoomScaleNormal="100" zoomScaleSheetLayoutView="40" workbookViewId="0">
      <selection activeCell="G8" sqref="G8"/>
    </sheetView>
  </sheetViews>
  <sheetFormatPr defaultRowHeight="38.25" x14ac:dyDescent="0.55000000000000004"/>
  <cols>
    <col min="1" max="1" width="33.85546875" style="30" bestFit="1" customWidth="1"/>
    <col min="2" max="2" width="100.28515625" style="118" customWidth="1"/>
    <col min="3" max="3" width="21.85546875" style="54" bestFit="1" customWidth="1"/>
    <col min="4" max="4" width="20.140625" style="54" bestFit="1" customWidth="1"/>
    <col min="5" max="6" width="23.5703125" style="14" bestFit="1" customWidth="1"/>
    <col min="7" max="9" width="18.42578125" style="14" bestFit="1" customWidth="1"/>
    <col min="10" max="10" width="17.28515625" style="14" customWidth="1"/>
    <col min="11" max="11" width="20.140625" style="14" bestFit="1" customWidth="1"/>
    <col min="12" max="12" width="18.7109375" style="14" customWidth="1"/>
    <col min="13" max="14" width="21" style="14" customWidth="1"/>
    <col min="15" max="16" width="16.7109375" style="14" bestFit="1" customWidth="1"/>
    <col min="17" max="16384" width="9.140625" style="14"/>
  </cols>
  <sheetData>
    <row r="1" spans="1:16" ht="38.25" customHeight="1" x14ac:dyDescent="0.55000000000000004">
      <c r="A1" s="293" t="s">
        <v>0</v>
      </c>
      <c r="B1" s="294" t="s">
        <v>444</v>
      </c>
      <c r="C1" s="293" t="s">
        <v>2</v>
      </c>
      <c r="D1" s="292"/>
      <c r="E1" s="293" t="s">
        <v>2</v>
      </c>
      <c r="F1" s="292"/>
      <c r="G1" s="291" t="s">
        <v>3</v>
      </c>
      <c r="H1" s="291"/>
      <c r="I1" s="291"/>
      <c r="J1" s="291"/>
      <c r="K1" s="291"/>
      <c r="L1" s="291"/>
      <c r="M1" s="293" t="s">
        <v>4</v>
      </c>
      <c r="N1" s="292"/>
      <c r="O1" s="293" t="s">
        <v>5</v>
      </c>
      <c r="P1" s="293"/>
    </row>
    <row r="2" spans="1:16" x14ac:dyDescent="0.55000000000000004">
      <c r="A2" s="293"/>
      <c r="B2" s="295"/>
      <c r="C2" s="292"/>
      <c r="D2" s="292"/>
      <c r="E2" s="292"/>
      <c r="F2" s="292"/>
      <c r="G2" s="291"/>
      <c r="H2" s="291"/>
      <c r="I2" s="291"/>
      <c r="J2" s="291"/>
      <c r="K2" s="291"/>
      <c r="L2" s="291"/>
      <c r="M2" s="292"/>
      <c r="N2" s="292"/>
      <c r="O2" s="293"/>
      <c r="P2" s="293"/>
    </row>
    <row r="3" spans="1:16" ht="95.25" customHeight="1" x14ac:dyDescent="0.55000000000000004">
      <c r="A3" s="293"/>
      <c r="B3" s="296"/>
      <c r="C3" s="284" t="s">
        <v>6</v>
      </c>
      <c r="D3" s="284" t="s">
        <v>7</v>
      </c>
      <c r="E3" s="284" t="s">
        <v>6</v>
      </c>
      <c r="F3" s="284" t="s">
        <v>7</v>
      </c>
      <c r="G3" s="293" t="s">
        <v>8</v>
      </c>
      <c r="H3" s="293"/>
      <c r="I3" s="293" t="s">
        <v>9</v>
      </c>
      <c r="J3" s="291"/>
      <c r="K3" s="291" t="s">
        <v>10</v>
      </c>
      <c r="L3" s="291"/>
      <c r="M3" s="284"/>
      <c r="N3" s="284"/>
      <c r="O3" s="291" t="s">
        <v>11</v>
      </c>
      <c r="P3" s="291"/>
    </row>
    <row r="4" spans="1:16" x14ac:dyDescent="0.55000000000000004">
      <c r="A4" s="164"/>
      <c r="B4" s="183" t="s">
        <v>12</v>
      </c>
      <c r="C4" s="46" t="s">
        <v>13</v>
      </c>
      <c r="D4" s="46" t="s">
        <v>14</v>
      </c>
      <c r="E4" s="222" t="s">
        <v>15</v>
      </c>
      <c r="F4" s="15" t="s">
        <v>15</v>
      </c>
      <c r="G4" s="113" t="s">
        <v>6</v>
      </c>
      <c r="H4" s="114" t="s">
        <v>7</v>
      </c>
      <c r="I4" s="113" t="s">
        <v>6</v>
      </c>
      <c r="J4" s="114" t="s">
        <v>7</v>
      </c>
      <c r="K4" s="113" t="s">
        <v>6</v>
      </c>
      <c r="L4" s="114" t="s">
        <v>7</v>
      </c>
      <c r="M4" s="113" t="s">
        <v>6</v>
      </c>
      <c r="N4" s="114" t="s">
        <v>7</v>
      </c>
      <c r="O4" s="113" t="s">
        <v>6</v>
      </c>
      <c r="P4" s="114" t="s">
        <v>7</v>
      </c>
    </row>
    <row r="5" spans="1:16" ht="39" customHeight="1" x14ac:dyDescent="0.55000000000000004">
      <c r="A5" s="188" t="s">
        <v>445</v>
      </c>
      <c r="B5" s="223" t="s">
        <v>446</v>
      </c>
      <c r="C5" s="198"/>
      <c r="D5" s="198"/>
      <c r="E5" s="199">
        <v>150</v>
      </c>
      <c r="F5" s="199">
        <v>200</v>
      </c>
      <c r="G5" s="115">
        <v>4.88</v>
      </c>
      <c r="H5" s="78">
        <v>6.49</v>
      </c>
      <c r="I5" s="115">
        <v>5.67</v>
      </c>
      <c r="J5" s="78">
        <v>7.79</v>
      </c>
      <c r="K5" s="115">
        <v>16.66</v>
      </c>
      <c r="L5" s="78">
        <v>22.2</v>
      </c>
      <c r="M5" s="115">
        <v>136</v>
      </c>
      <c r="N5" s="78">
        <v>184</v>
      </c>
      <c r="O5" s="115">
        <v>0.84</v>
      </c>
      <c r="P5" s="78">
        <v>1.1200000000000001</v>
      </c>
    </row>
    <row r="6" spans="1:16" x14ac:dyDescent="0.55000000000000004">
      <c r="A6" s="164"/>
      <c r="B6" s="191" t="s">
        <v>251</v>
      </c>
      <c r="C6" s="201">
        <v>12</v>
      </c>
      <c r="D6" s="201">
        <v>16</v>
      </c>
      <c r="E6" s="201">
        <v>12</v>
      </c>
      <c r="F6" s="201">
        <v>16</v>
      </c>
      <c r="G6" s="202"/>
      <c r="H6" s="202"/>
      <c r="I6" s="202"/>
      <c r="J6" s="202"/>
      <c r="K6" s="202"/>
      <c r="L6" s="202"/>
      <c r="M6" s="202"/>
      <c r="N6" s="202"/>
      <c r="O6" s="202"/>
      <c r="P6" s="202"/>
    </row>
    <row r="7" spans="1:16" x14ac:dyDescent="0.55000000000000004">
      <c r="A7" s="164"/>
      <c r="B7" s="191" t="s">
        <v>29</v>
      </c>
      <c r="C7" s="201">
        <v>2</v>
      </c>
      <c r="D7" s="201">
        <v>3</v>
      </c>
      <c r="E7" s="201">
        <v>2</v>
      </c>
      <c r="F7" s="201">
        <v>3</v>
      </c>
      <c r="G7" s="202"/>
      <c r="H7" s="202"/>
      <c r="I7" s="202"/>
      <c r="J7" s="202"/>
      <c r="K7" s="202"/>
      <c r="L7" s="202"/>
      <c r="M7" s="202"/>
      <c r="N7" s="202"/>
      <c r="O7" s="202"/>
      <c r="P7" s="202"/>
    </row>
    <row r="8" spans="1:16" x14ac:dyDescent="0.55000000000000004">
      <c r="A8" s="164"/>
      <c r="B8" s="191" t="s">
        <v>18</v>
      </c>
      <c r="C8" s="201">
        <v>130</v>
      </c>
      <c r="D8" s="201">
        <v>173</v>
      </c>
      <c r="E8" s="201">
        <v>130</v>
      </c>
      <c r="F8" s="201">
        <v>173</v>
      </c>
      <c r="G8" s="202"/>
      <c r="H8" s="202"/>
      <c r="I8" s="202"/>
      <c r="J8" s="202"/>
      <c r="K8" s="202"/>
      <c r="L8" s="202"/>
      <c r="M8" s="202"/>
      <c r="N8" s="202"/>
      <c r="O8" s="202"/>
      <c r="P8" s="202"/>
    </row>
    <row r="9" spans="1:16" x14ac:dyDescent="0.55000000000000004">
      <c r="A9" s="164"/>
      <c r="B9" s="191" t="s">
        <v>22</v>
      </c>
      <c r="C9" s="201">
        <v>3</v>
      </c>
      <c r="D9" s="201">
        <v>4</v>
      </c>
      <c r="E9" s="201">
        <v>3</v>
      </c>
      <c r="F9" s="201">
        <v>4</v>
      </c>
      <c r="G9" s="202"/>
      <c r="H9" s="202"/>
      <c r="I9" s="202"/>
      <c r="J9" s="202"/>
      <c r="K9" s="202"/>
      <c r="L9" s="202"/>
      <c r="M9" s="202"/>
      <c r="N9" s="202"/>
      <c r="O9" s="202"/>
      <c r="P9" s="202"/>
    </row>
    <row r="10" spans="1:16" x14ac:dyDescent="0.55000000000000004">
      <c r="A10" s="188" t="s">
        <v>447</v>
      </c>
      <c r="B10" s="189" t="s">
        <v>131</v>
      </c>
      <c r="C10" s="198"/>
      <c r="D10" s="198"/>
      <c r="E10" s="199">
        <v>180</v>
      </c>
      <c r="F10" s="199">
        <v>200</v>
      </c>
      <c r="G10" s="200">
        <v>1.3</v>
      </c>
      <c r="H10" s="200">
        <v>1.5</v>
      </c>
      <c r="I10" s="200">
        <v>1.92</v>
      </c>
      <c r="J10" s="200">
        <v>2.2400000000000002</v>
      </c>
      <c r="K10" s="200">
        <v>13.8</v>
      </c>
      <c r="L10" s="200">
        <v>16.260000000000002</v>
      </c>
      <c r="M10" s="200">
        <f>G10*4+I10*9+K10*4</f>
        <v>77.680000000000007</v>
      </c>
      <c r="N10" s="200">
        <f>H10*4+J10*9+L10*4</f>
        <v>91.200000000000017</v>
      </c>
      <c r="O10" s="200">
        <v>0.78</v>
      </c>
      <c r="P10" s="200">
        <v>0.91</v>
      </c>
    </row>
    <row r="11" spans="1:16" x14ac:dyDescent="0.55000000000000004">
      <c r="A11" s="164"/>
      <c r="B11" s="190" t="s">
        <v>18</v>
      </c>
      <c r="C11" s="201">
        <v>60</v>
      </c>
      <c r="D11" s="201">
        <v>70</v>
      </c>
      <c r="E11" s="201">
        <v>60</v>
      </c>
      <c r="F11" s="201">
        <v>70</v>
      </c>
      <c r="G11" s="200"/>
      <c r="H11" s="200"/>
      <c r="I11" s="200"/>
      <c r="J11" s="200"/>
      <c r="K11" s="200"/>
      <c r="L11" s="200"/>
      <c r="M11" s="200"/>
      <c r="N11" s="200"/>
      <c r="O11" s="200"/>
      <c r="P11" s="200"/>
    </row>
    <row r="12" spans="1:16" ht="39" customHeight="1" x14ac:dyDescent="0.55000000000000004">
      <c r="A12" s="164"/>
      <c r="B12" s="190" t="s">
        <v>75</v>
      </c>
      <c r="C12" s="229">
        <v>0.47</v>
      </c>
      <c r="D12" s="229">
        <v>0.56000000000000005</v>
      </c>
      <c r="E12" s="229">
        <v>0.47</v>
      </c>
      <c r="F12" s="229">
        <v>0.56000000000000005</v>
      </c>
      <c r="G12" s="200"/>
      <c r="H12" s="200"/>
      <c r="I12" s="200"/>
      <c r="J12" s="200"/>
      <c r="K12" s="200"/>
      <c r="L12" s="200"/>
      <c r="M12" s="200"/>
      <c r="N12" s="200"/>
      <c r="O12" s="200"/>
      <c r="P12" s="200"/>
    </row>
    <row r="13" spans="1:16" x14ac:dyDescent="0.55000000000000004">
      <c r="A13" s="164"/>
      <c r="B13" s="190" t="s">
        <v>22</v>
      </c>
      <c r="C13" s="201">
        <v>11</v>
      </c>
      <c r="D13" s="201">
        <v>13</v>
      </c>
      <c r="E13" s="201">
        <v>11</v>
      </c>
      <c r="F13" s="201">
        <v>13</v>
      </c>
      <c r="G13" s="200"/>
      <c r="H13" s="200"/>
      <c r="I13" s="200"/>
      <c r="J13" s="200"/>
      <c r="K13" s="200"/>
      <c r="L13" s="200"/>
      <c r="M13" s="200"/>
      <c r="N13" s="200"/>
      <c r="O13" s="200"/>
      <c r="P13" s="200"/>
    </row>
    <row r="14" spans="1:16" x14ac:dyDescent="0.55000000000000004">
      <c r="A14" s="188" t="s">
        <v>448</v>
      </c>
      <c r="B14" s="189" t="s">
        <v>93</v>
      </c>
      <c r="C14" s="198"/>
      <c r="D14" s="198"/>
      <c r="E14" s="228">
        <v>37</v>
      </c>
      <c r="F14" s="228">
        <v>51</v>
      </c>
      <c r="G14" s="200">
        <v>1.48</v>
      </c>
      <c r="H14" s="200">
        <v>1.8</v>
      </c>
      <c r="I14" s="200">
        <v>4.99</v>
      </c>
      <c r="J14" s="200">
        <v>6.88</v>
      </c>
      <c r="K14" s="200">
        <v>13.8</v>
      </c>
      <c r="L14" s="200">
        <v>18</v>
      </c>
      <c r="M14" s="200">
        <f>G14*4+I14*9+K14*4</f>
        <v>106.03</v>
      </c>
      <c r="N14" s="200">
        <f>H14*4+J14*9+L14*4</f>
        <v>141.12</v>
      </c>
      <c r="O14" s="200">
        <v>0</v>
      </c>
      <c r="P14" s="200">
        <v>0</v>
      </c>
    </row>
    <row r="15" spans="1:16" x14ac:dyDescent="0.55000000000000004">
      <c r="A15" s="188"/>
      <c r="B15" s="190" t="s">
        <v>30</v>
      </c>
      <c r="C15" s="201">
        <v>32</v>
      </c>
      <c r="D15" s="201">
        <v>46</v>
      </c>
      <c r="E15" s="201">
        <v>32</v>
      </c>
      <c r="F15" s="201">
        <v>46</v>
      </c>
      <c r="G15" s="200"/>
      <c r="H15" s="200"/>
      <c r="I15" s="200"/>
      <c r="J15" s="200"/>
      <c r="K15" s="200"/>
      <c r="L15" s="200"/>
      <c r="M15" s="200"/>
      <c r="N15" s="200"/>
      <c r="O15" s="200"/>
      <c r="P15" s="200"/>
    </row>
    <row r="16" spans="1:16" s="186" customFormat="1" x14ac:dyDescent="0.55000000000000004">
      <c r="A16" s="188"/>
      <c r="B16" s="190" t="s">
        <v>29</v>
      </c>
      <c r="C16" s="201">
        <v>5</v>
      </c>
      <c r="D16" s="201">
        <v>5</v>
      </c>
      <c r="E16" s="201">
        <v>5</v>
      </c>
      <c r="F16" s="201">
        <v>5</v>
      </c>
      <c r="G16" s="200"/>
      <c r="H16" s="200"/>
      <c r="I16" s="200"/>
      <c r="J16" s="200"/>
      <c r="K16" s="200"/>
      <c r="L16" s="200"/>
      <c r="M16" s="200"/>
      <c r="N16" s="200"/>
      <c r="O16" s="200"/>
      <c r="P16" s="200"/>
    </row>
    <row r="17" spans="1:16" x14ac:dyDescent="0.55000000000000004">
      <c r="A17" s="164"/>
      <c r="B17" s="223" t="s">
        <v>32</v>
      </c>
      <c r="C17" s="198"/>
      <c r="D17" s="198"/>
      <c r="E17" s="34">
        <f t="shared" ref="E17:P17" si="0">E5+E10+E14</f>
        <v>367</v>
      </c>
      <c r="F17" s="34">
        <f t="shared" si="0"/>
        <v>451</v>
      </c>
      <c r="G17" s="34">
        <f t="shared" si="0"/>
        <v>7.66</v>
      </c>
      <c r="H17" s="34">
        <f t="shared" si="0"/>
        <v>9.7900000000000009</v>
      </c>
      <c r="I17" s="34">
        <f t="shared" si="0"/>
        <v>12.58</v>
      </c>
      <c r="J17" s="34">
        <f t="shared" si="0"/>
        <v>16.91</v>
      </c>
      <c r="K17" s="34">
        <f t="shared" si="0"/>
        <v>44.260000000000005</v>
      </c>
      <c r="L17" s="34">
        <f t="shared" si="0"/>
        <v>56.46</v>
      </c>
      <c r="M17" s="34">
        <f t="shared" si="0"/>
        <v>319.71000000000004</v>
      </c>
      <c r="N17" s="34">
        <f t="shared" si="0"/>
        <v>416.32000000000005</v>
      </c>
      <c r="O17" s="34">
        <f t="shared" si="0"/>
        <v>1.62</v>
      </c>
      <c r="P17" s="34">
        <f t="shared" si="0"/>
        <v>2.0300000000000002</v>
      </c>
    </row>
    <row r="18" spans="1:16" ht="39" customHeight="1" x14ac:dyDescent="0.55000000000000004">
      <c r="A18" s="164"/>
      <c r="B18" s="116" t="s">
        <v>31</v>
      </c>
      <c r="C18" s="178"/>
      <c r="D18" s="178"/>
      <c r="E18" s="175"/>
      <c r="F18" s="175"/>
      <c r="G18" s="202"/>
      <c r="H18" s="202"/>
      <c r="I18" s="202"/>
      <c r="J18" s="202"/>
      <c r="K18" s="202"/>
      <c r="L18" s="202"/>
      <c r="M18" s="202"/>
      <c r="N18" s="202"/>
      <c r="O18" s="202"/>
      <c r="P18" s="202"/>
    </row>
    <row r="19" spans="1:16" x14ac:dyDescent="0.55000000000000004">
      <c r="A19" s="188" t="s">
        <v>449</v>
      </c>
      <c r="B19" s="146" t="s">
        <v>34</v>
      </c>
      <c r="C19" s="19">
        <v>125</v>
      </c>
      <c r="D19" s="19">
        <v>125</v>
      </c>
      <c r="E19" s="228">
        <v>125</v>
      </c>
      <c r="F19" s="228">
        <v>125</v>
      </c>
      <c r="G19" s="249">
        <v>0.13</v>
      </c>
      <c r="H19" s="249">
        <v>0.13</v>
      </c>
      <c r="I19" s="249">
        <v>0</v>
      </c>
      <c r="J19" s="249">
        <v>0</v>
      </c>
      <c r="K19" s="249">
        <v>11.38</v>
      </c>
      <c r="L19" s="249">
        <v>11.38</v>
      </c>
      <c r="M19" s="249">
        <v>46.25</v>
      </c>
      <c r="N19" s="249">
        <v>46.25</v>
      </c>
      <c r="O19" s="249">
        <v>2.5</v>
      </c>
      <c r="P19" s="249">
        <v>2.5</v>
      </c>
    </row>
    <row r="20" spans="1:16" x14ac:dyDescent="0.55000000000000004">
      <c r="A20" s="164"/>
      <c r="B20" s="223" t="s">
        <v>32</v>
      </c>
      <c r="C20" s="198"/>
      <c r="D20" s="198"/>
      <c r="E20" s="34">
        <f>E19</f>
        <v>125</v>
      </c>
      <c r="F20" s="34">
        <f t="shared" ref="F20:K20" si="1">F19</f>
        <v>125</v>
      </c>
      <c r="G20" s="34">
        <f t="shared" si="1"/>
        <v>0.13</v>
      </c>
      <c r="H20" s="34">
        <f t="shared" si="1"/>
        <v>0.13</v>
      </c>
      <c r="I20" s="34">
        <f t="shared" si="1"/>
        <v>0</v>
      </c>
      <c r="J20" s="34">
        <f t="shared" si="1"/>
        <v>0</v>
      </c>
      <c r="K20" s="34">
        <f t="shared" si="1"/>
        <v>11.38</v>
      </c>
      <c r="L20" s="34">
        <f>L19</f>
        <v>11.38</v>
      </c>
      <c r="M20" s="34">
        <f>M19</f>
        <v>46.25</v>
      </c>
      <c r="N20" s="34">
        <f>N19</f>
        <v>46.25</v>
      </c>
      <c r="O20" s="34">
        <f>O19</f>
        <v>2.5</v>
      </c>
      <c r="P20" s="41">
        <f>SUM(P5:P19)</f>
        <v>6.5600000000000005</v>
      </c>
    </row>
    <row r="21" spans="1:16" x14ac:dyDescent="0.55000000000000004">
      <c r="A21" s="164"/>
      <c r="B21" s="183" t="s">
        <v>35</v>
      </c>
      <c r="C21" s="200"/>
      <c r="D21" s="200"/>
      <c r="E21" s="175"/>
      <c r="F21" s="175"/>
      <c r="G21" s="202"/>
      <c r="H21" s="202"/>
      <c r="I21" s="202"/>
      <c r="J21" s="202"/>
      <c r="K21" s="202"/>
      <c r="L21" s="202"/>
      <c r="M21" s="202"/>
      <c r="N21" s="202"/>
      <c r="O21" s="202"/>
      <c r="P21" s="202"/>
    </row>
    <row r="22" spans="1:16" x14ac:dyDescent="0.55000000000000004">
      <c r="A22" s="164" t="s">
        <v>450</v>
      </c>
      <c r="B22" s="223" t="s">
        <v>59</v>
      </c>
      <c r="C22" s="247">
        <v>55</v>
      </c>
      <c r="D22" s="247">
        <v>70</v>
      </c>
      <c r="E22" s="248">
        <v>30</v>
      </c>
      <c r="F22" s="248">
        <v>39</v>
      </c>
      <c r="G22" s="250">
        <v>0.18</v>
      </c>
      <c r="H22" s="250">
        <v>0.23</v>
      </c>
      <c r="I22" s="250">
        <v>0.03</v>
      </c>
      <c r="J22" s="250">
        <v>0.04</v>
      </c>
      <c r="K22" s="250">
        <v>0.66</v>
      </c>
      <c r="L22" s="250">
        <v>0.86</v>
      </c>
      <c r="M22" s="250">
        <v>3.33</v>
      </c>
      <c r="N22" s="250">
        <v>4.33</v>
      </c>
      <c r="O22" s="250">
        <v>2.5499999999999998</v>
      </c>
      <c r="P22" s="250">
        <v>3.32</v>
      </c>
    </row>
    <row r="23" spans="1:16" x14ac:dyDescent="0.55000000000000004">
      <c r="A23" s="188" t="s">
        <v>451</v>
      </c>
      <c r="B23" s="223" t="s">
        <v>452</v>
      </c>
      <c r="C23" s="247"/>
      <c r="D23" s="247"/>
      <c r="E23" s="248">
        <v>150</v>
      </c>
      <c r="F23" s="248">
        <v>200</v>
      </c>
      <c r="G23" s="249">
        <v>3.34</v>
      </c>
      <c r="H23" s="249">
        <v>4.5</v>
      </c>
      <c r="I23" s="249">
        <v>6.84</v>
      </c>
      <c r="J23" s="249">
        <v>7.93</v>
      </c>
      <c r="K23" s="249">
        <v>4.74</v>
      </c>
      <c r="L23" s="249">
        <v>6.51</v>
      </c>
      <c r="M23" s="249">
        <f>G23*4+I23*9+K23*4</f>
        <v>93.88</v>
      </c>
      <c r="N23" s="249">
        <f>H23*4+J23*9+L23*4</f>
        <v>115.41</v>
      </c>
      <c r="O23" s="249">
        <v>7.12</v>
      </c>
      <c r="P23" s="249">
        <v>9.52</v>
      </c>
    </row>
    <row r="24" spans="1:16" ht="52.5" customHeight="1" x14ac:dyDescent="0.55000000000000004">
      <c r="A24" s="164"/>
      <c r="B24" s="190" t="s">
        <v>38</v>
      </c>
      <c r="C24" s="165">
        <v>23</v>
      </c>
      <c r="D24" s="165">
        <v>30</v>
      </c>
      <c r="E24" s="229">
        <v>18</v>
      </c>
      <c r="F24" s="229">
        <v>24</v>
      </c>
      <c r="G24" s="249"/>
      <c r="H24" s="249"/>
      <c r="I24" s="249"/>
      <c r="J24" s="249"/>
      <c r="K24" s="249"/>
      <c r="L24" s="249"/>
      <c r="M24" s="249"/>
      <c r="N24" s="249"/>
      <c r="O24" s="249"/>
      <c r="P24" s="249"/>
    </row>
    <row r="25" spans="1:16" ht="52.5" customHeight="1" x14ac:dyDescent="0.55000000000000004">
      <c r="A25" s="164"/>
      <c r="B25" s="191" t="s">
        <v>39</v>
      </c>
      <c r="C25" s="165">
        <v>19</v>
      </c>
      <c r="D25" s="165">
        <v>32</v>
      </c>
      <c r="E25" s="229">
        <v>18</v>
      </c>
      <c r="F25" s="229">
        <v>24</v>
      </c>
      <c r="G25" s="249"/>
      <c r="H25" s="249"/>
      <c r="I25" s="249"/>
      <c r="J25" s="249"/>
      <c r="K25" s="249"/>
      <c r="L25" s="249"/>
      <c r="M25" s="249"/>
      <c r="N25" s="249"/>
      <c r="O25" s="249"/>
      <c r="P25" s="249"/>
    </row>
    <row r="26" spans="1:16" x14ac:dyDescent="0.55000000000000004">
      <c r="A26" s="164"/>
      <c r="B26" s="194" t="s">
        <v>48</v>
      </c>
      <c r="C26" s="229">
        <v>19</v>
      </c>
      <c r="D26" s="229">
        <v>25</v>
      </c>
      <c r="E26" s="181">
        <v>14</v>
      </c>
      <c r="F26" s="181">
        <v>19</v>
      </c>
      <c r="G26" s="249"/>
      <c r="H26" s="249"/>
      <c r="I26" s="249"/>
      <c r="J26" s="249"/>
      <c r="K26" s="249"/>
      <c r="L26" s="249"/>
      <c r="M26" s="249"/>
      <c r="N26" s="249"/>
      <c r="O26" s="249"/>
      <c r="P26" s="249"/>
    </row>
    <row r="27" spans="1:16" ht="61.5" customHeight="1" x14ac:dyDescent="0.55000000000000004">
      <c r="A27" s="164"/>
      <c r="B27" s="194" t="s">
        <v>49</v>
      </c>
      <c r="C27" s="229">
        <v>20</v>
      </c>
      <c r="D27" s="229">
        <v>27</v>
      </c>
      <c r="E27" s="181">
        <v>14</v>
      </c>
      <c r="F27" s="181">
        <v>19</v>
      </c>
      <c r="G27" s="249"/>
      <c r="H27" s="249"/>
      <c r="I27" s="249"/>
      <c r="J27" s="249"/>
      <c r="K27" s="249"/>
      <c r="L27" s="249"/>
      <c r="M27" s="249"/>
      <c r="N27" s="249"/>
      <c r="O27" s="249"/>
      <c r="P27" s="249"/>
    </row>
    <row r="28" spans="1:16" x14ac:dyDescent="0.55000000000000004">
      <c r="A28" s="164"/>
      <c r="B28" s="194" t="s">
        <v>50</v>
      </c>
      <c r="C28" s="229">
        <v>22</v>
      </c>
      <c r="D28" s="229">
        <v>29</v>
      </c>
      <c r="E28" s="181">
        <v>14</v>
      </c>
      <c r="F28" s="181">
        <v>19</v>
      </c>
      <c r="G28" s="249"/>
      <c r="H28" s="249"/>
      <c r="I28" s="249"/>
      <c r="J28" s="249"/>
      <c r="K28" s="249"/>
      <c r="L28" s="249"/>
      <c r="M28" s="249"/>
      <c r="N28" s="249"/>
      <c r="O28" s="249"/>
      <c r="P28" s="249"/>
    </row>
    <row r="29" spans="1:16" ht="54.75" customHeight="1" x14ac:dyDescent="0.55000000000000004">
      <c r="A29" s="164"/>
      <c r="B29" s="194" t="s">
        <v>51</v>
      </c>
      <c r="C29" s="229">
        <v>23</v>
      </c>
      <c r="D29" s="229">
        <v>32</v>
      </c>
      <c r="E29" s="181">
        <v>14</v>
      </c>
      <c r="F29" s="181">
        <v>19</v>
      </c>
      <c r="G29" s="249"/>
      <c r="H29" s="249"/>
      <c r="I29" s="249"/>
      <c r="J29" s="249"/>
      <c r="K29" s="249"/>
      <c r="L29" s="249"/>
      <c r="M29" s="249"/>
      <c r="N29" s="249"/>
      <c r="O29" s="249"/>
      <c r="P29" s="249"/>
    </row>
    <row r="30" spans="1:16" x14ac:dyDescent="0.55000000000000004">
      <c r="A30" s="164"/>
      <c r="B30" s="191" t="s">
        <v>52</v>
      </c>
      <c r="C30" s="229">
        <v>14</v>
      </c>
      <c r="D30" s="229">
        <v>19</v>
      </c>
      <c r="E30" s="181">
        <v>14</v>
      </c>
      <c r="F30" s="181">
        <v>19</v>
      </c>
      <c r="G30" s="249"/>
      <c r="H30" s="249"/>
      <c r="I30" s="249"/>
      <c r="J30" s="249"/>
      <c r="K30" s="249"/>
      <c r="L30" s="249"/>
      <c r="M30" s="249"/>
      <c r="N30" s="249"/>
      <c r="O30" s="249"/>
      <c r="P30" s="249"/>
    </row>
    <row r="31" spans="1:16" ht="47.25" customHeight="1" x14ac:dyDescent="0.55000000000000004">
      <c r="A31" s="164"/>
      <c r="B31" s="192" t="s">
        <v>41</v>
      </c>
      <c r="C31" s="229">
        <v>7.5</v>
      </c>
      <c r="D31" s="229">
        <v>10</v>
      </c>
      <c r="E31" s="229">
        <v>6</v>
      </c>
      <c r="F31" s="229">
        <v>8</v>
      </c>
      <c r="G31" s="249"/>
      <c r="H31" s="249"/>
      <c r="I31" s="249"/>
      <c r="J31" s="249"/>
      <c r="K31" s="249"/>
      <c r="L31" s="249"/>
      <c r="M31" s="249"/>
      <c r="N31" s="249"/>
      <c r="O31" s="249"/>
      <c r="P31" s="249"/>
    </row>
    <row r="32" spans="1:16" x14ac:dyDescent="0.55000000000000004">
      <c r="A32" s="164"/>
      <c r="B32" s="192" t="s">
        <v>42</v>
      </c>
      <c r="C32" s="229">
        <v>8</v>
      </c>
      <c r="D32" s="229">
        <v>11</v>
      </c>
      <c r="E32" s="229">
        <v>6</v>
      </c>
      <c r="F32" s="229">
        <v>8</v>
      </c>
      <c r="G32" s="249"/>
      <c r="H32" s="249"/>
      <c r="I32" s="249"/>
      <c r="J32" s="249"/>
      <c r="K32" s="249"/>
      <c r="L32" s="249"/>
      <c r="M32" s="249"/>
      <c r="N32" s="249"/>
      <c r="O32" s="249"/>
      <c r="P32" s="249"/>
    </row>
    <row r="33" spans="1:16" x14ac:dyDescent="0.55000000000000004">
      <c r="A33" s="164"/>
      <c r="B33" s="192" t="s">
        <v>43</v>
      </c>
      <c r="C33" s="229">
        <v>6</v>
      </c>
      <c r="D33" s="229">
        <v>8</v>
      </c>
      <c r="E33" s="229">
        <v>6</v>
      </c>
      <c r="F33" s="229">
        <v>8</v>
      </c>
      <c r="G33" s="249"/>
      <c r="H33" s="249"/>
      <c r="I33" s="249"/>
      <c r="J33" s="249"/>
      <c r="K33" s="249"/>
      <c r="L33" s="249"/>
      <c r="M33" s="249"/>
      <c r="N33" s="249"/>
      <c r="O33" s="249"/>
      <c r="P33" s="249"/>
    </row>
    <row r="34" spans="1:16" x14ac:dyDescent="0.55000000000000004">
      <c r="A34" s="164"/>
      <c r="B34" s="191" t="s">
        <v>44</v>
      </c>
      <c r="C34" s="165">
        <v>7</v>
      </c>
      <c r="D34" s="165">
        <v>10</v>
      </c>
      <c r="E34" s="196">
        <v>6</v>
      </c>
      <c r="F34" s="229">
        <v>8</v>
      </c>
      <c r="G34" s="249"/>
      <c r="H34" s="249"/>
      <c r="I34" s="249"/>
      <c r="J34" s="249"/>
      <c r="K34" s="249"/>
      <c r="L34" s="249"/>
      <c r="M34" s="249"/>
      <c r="N34" s="249"/>
      <c r="O34" s="249"/>
      <c r="P34" s="249"/>
    </row>
    <row r="35" spans="1:16" x14ac:dyDescent="0.55000000000000004">
      <c r="A35" s="164"/>
      <c r="B35" s="191" t="s">
        <v>45</v>
      </c>
      <c r="C35" s="165">
        <v>6</v>
      </c>
      <c r="D35" s="165">
        <v>8</v>
      </c>
      <c r="E35" s="196">
        <v>6</v>
      </c>
      <c r="F35" s="229">
        <v>8</v>
      </c>
      <c r="G35" s="249"/>
      <c r="H35" s="249"/>
      <c r="I35" s="249"/>
      <c r="J35" s="249"/>
      <c r="K35" s="249"/>
      <c r="L35" s="249"/>
      <c r="M35" s="249"/>
      <c r="N35" s="249"/>
      <c r="O35" s="249"/>
      <c r="P35" s="249"/>
    </row>
    <row r="36" spans="1:16" x14ac:dyDescent="0.55000000000000004">
      <c r="A36" s="164"/>
      <c r="B36" s="191" t="s">
        <v>140</v>
      </c>
      <c r="C36" s="229">
        <v>8</v>
      </c>
      <c r="D36" s="229">
        <v>9</v>
      </c>
      <c r="E36" s="229">
        <v>8</v>
      </c>
      <c r="F36" s="229">
        <v>9</v>
      </c>
      <c r="G36" s="249"/>
      <c r="H36" s="249"/>
      <c r="I36" s="249"/>
      <c r="J36" s="249"/>
      <c r="K36" s="249"/>
      <c r="L36" s="249"/>
      <c r="M36" s="249"/>
      <c r="N36" s="249"/>
      <c r="O36" s="249"/>
      <c r="P36" s="249"/>
    </row>
    <row r="37" spans="1:16" x14ac:dyDescent="0.55000000000000004">
      <c r="A37" s="164"/>
      <c r="B37" s="183" t="s">
        <v>251</v>
      </c>
      <c r="C37" s="229">
        <v>2</v>
      </c>
      <c r="D37" s="229">
        <v>3</v>
      </c>
      <c r="E37" s="229">
        <v>2</v>
      </c>
      <c r="F37" s="229">
        <v>3</v>
      </c>
      <c r="G37" s="249"/>
      <c r="H37" s="249"/>
      <c r="I37" s="249"/>
      <c r="J37" s="249"/>
      <c r="K37" s="249"/>
      <c r="L37" s="249"/>
      <c r="M37" s="249"/>
      <c r="N37" s="249"/>
      <c r="O37" s="249"/>
      <c r="P37" s="249"/>
    </row>
    <row r="38" spans="1:16" x14ac:dyDescent="0.55000000000000004">
      <c r="A38" s="164"/>
      <c r="B38" s="191" t="s">
        <v>29</v>
      </c>
      <c r="C38" s="229">
        <v>4.5</v>
      </c>
      <c r="D38" s="229">
        <v>5</v>
      </c>
      <c r="E38" s="229">
        <v>4.5</v>
      </c>
      <c r="F38" s="229">
        <v>5</v>
      </c>
      <c r="G38" s="249"/>
      <c r="H38" s="249"/>
      <c r="I38" s="249"/>
      <c r="J38" s="249"/>
      <c r="K38" s="249"/>
      <c r="L38" s="249"/>
      <c r="M38" s="249"/>
      <c r="N38" s="249"/>
      <c r="O38" s="249"/>
      <c r="P38" s="249"/>
    </row>
    <row r="39" spans="1:16" s="160" customFormat="1" x14ac:dyDescent="0.55000000000000004">
      <c r="A39" s="164"/>
      <c r="B39" s="191" t="s">
        <v>53</v>
      </c>
      <c r="C39" s="229">
        <v>33</v>
      </c>
      <c r="D39" s="229">
        <v>37</v>
      </c>
      <c r="E39" s="229">
        <v>24</v>
      </c>
      <c r="F39" s="229">
        <v>27</v>
      </c>
      <c r="G39" s="249"/>
      <c r="H39" s="249"/>
      <c r="I39" s="249"/>
      <c r="J39" s="249"/>
      <c r="K39" s="249"/>
      <c r="L39" s="249"/>
      <c r="M39" s="249"/>
      <c r="N39" s="249"/>
      <c r="O39" s="249"/>
      <c r="P39" s="249"/>
    </row>
    <row r="40" spans="1:16" x14ac:dyDescent="0.55000000000000004">
      <c r="A40" s="188" t="s">
        <v>453</v>
      </c>
      <c r="B40" s="167" t="s">
        <v>454</v>
      </c>
      <c r="C40" s="247"/>
      <c r="D40" s="247"/>
      <c r="E40" s="248">
        <v>160</v>
      </c>
      <c r="F40" s="248">
        <v>170</v>
      </c>
      <c r="G40" s="250">
        <v>18.989999999999998</v>
      </c>
      <c r="H40" s="249">
        <v>18.73</v>
      </c>
      <c r="I40" s="249">
        <v>14</v>
      </c>
      <c r="J40" s="249">
        <v>14.1</v>
      </c>
      <c r="K40" s="249">
        <v>11.53</v>
      </c>
      <c r="L40" s="249">
        <v>12.25</v>
      </c>
      <c r="M40" s="249">
        <v>250</v>
      </c>
      <c r="N40" s="249">
        <v>252.06</v>
      </c>
      <c r="O40" s="249">
        <v>6.42</v>
      </c>
      <c r="P40" s="249">
        <v>6.82</v>
      </c>
    </row>
    <row r="41" spans="1:16" x14ac:dyDescent="0.55000000000000004">
      <c r="A41" s="188"/>
      <c r="B41" s="194" t="s">
        <v>48</v>
      </c>
      <c r="C41" s="229">
        <v>105</v>
      </c>
      <c r="D41" s="229">
        <v>112</v>
      </c>
      <c r="E41" s="229">
        <v>79</v>
      </c>
      <c r="F41" s="229">
        <v>84</v>
      </c>
      <c r="G41" s="249"/>
      <c r="H41" s="249"/>
      <c r="I41" s="249"/>
      <c r="J41" s="249"/>
      <c r="K41" s="249"/>
      <c r="L41" s="249"/>
      <c r="M41" s="249"/>
      <c r="N41" s="249"/>
      <c r="O41" s="249"/>
      <c r="P41" s="249"/>
    </row>
    <row r="42" spans="1:16" x14ac:dyDescent="0.55000000000000004">
      <c r="A42" s="59"/>
      <c r="B42" s="194" t="s">
        <v>49</v>
      </c>
      <c r="C42" s="229">
        <v>113</v>
      </c>
      <c r="D42" s="229">
        <v>120</v>
      </c>
      <c r="E42" s="229">
        <v>79</v>
      </c>
      <c r="F42" s="229">
        <v>84</v>
      </c>
      <c r="G42" s="249"/>
      <c r="H42" s="249"/>
      <c r="I42" s="249"/>
      <c r="J42" s="249"/>
      <c r="K42" s="249"/>
      <c r="L42" s="249"/>
      <c r="M42" s="249"/>
      <c r="N42" s="249"/>
      <c r="O42" s="249"/>
      <c r="P42" s="249"/>
    </row>
    <row r="43" spans="1:16" x14ac:dyDescent="0.55000000000000004">
      <c r="A43" s="59"/>
      <c r="B43" s="194" t="s">
        <v>50</v>
      </c>
      <c r="C43" s="229">
        <v>122</v>
      </c>
      <c r="D43" s="229">
        <v>129</v>
      </c>
      <c r="E43" s="229">
        <v>79</v>
      </c>
      <c r="F43" s="229">
        <v>84</v>
      </c>
      <c r="G43" s="249"/>
      <c r="H43" s="249"/>
      <c r="I43" s="249"/>
      <c r="J43" s="249"/>
      <c r="K43" s="249"/>
      <c r="L43" s="249"/>
      <c r="M43" s="249"/>
      <c r="N43" s="249"/>
      <c r="O43" s="249"/>
      <c r="P43" s="249"/>
    </row>
    <row r="44" spans="1:16" x14ac:dyDescent="0.55000000000000004">
      <c r="A44" s="59"/>
      <c r="B44" s="194" t="s">
        <v>51</v>
      </c>
      <c r="C44" s="229">
        <v>132</v>
      </c>
      <c r="D44" s="229">
        <v>140</v>
      </c>
      <c r="E44" s="229">
        <v>79</v>
      </c>
      <c r="F44" s="229">
        <v>84</v>
      </c>
      <c r="G44" s="249"/>
      <c r="H44" s="249"/>
      <c r="I44" s="249"/>
      <c r="J44" s="249"/>
      <c r="K44" s="249"/>
      <c r="L44" s="249"/>
      <c r="M44" s="249"/>
      <c r="N44" s="249"/>
      <c r="O44" s="249"/>
      <c r="P44" s="249"/>
    </row>
    <row r="45" spans="1:16" x14ac:dyDescent="0.55000000000000004">
      <c r="A45" s="59"/>
      <c r="B45" s="191" t="s">
        <v>52</v>
      </c>
      <c r="C45" s="229">
        <v>79</v>
      </c>
      <c r="D45" s="229">
        <v>84</v>
      </c>
      <c r="E45" s="229">
        <v>79</v>
      </c>
      <c r="F45" s="229">
        <v>84</v>
      </c>
      <c r="G45" s="249"/>
      <c r="H45" s="249"/>
      <c r="I45" s="249"/>
      <c r="J45" s="249"/>
      <c r="K45" s="249"/>
      <c r="L45" s="249"/>
      <c r="M45" s="249"/>
      <c r="N45" s="249"/>
      <c r="O45" s="249"/>
      <c r="P45" s="249"/>
    </row>
    <row r="46" spans="1:16" x14ac:dyDescent="0.55000000000000004">
      <c r="A46" s="59"/>
      <c r="B46" s="191" t="s">
        <v>44</v>
      </c>
      <c r="C46" s="165">
        <v>7</v>
      </c>
      <c r="D46" s="165">
        <v>8</v>
      </c>
      <c r="E46" s="196">
        <v>6</v>
      </c>
      <c r="F46" s="229">
        <v>7</v>
      </c>
      <c r="G46" s="249"/>
      <c r="H46" s="249"/>
      <c r="I46" s="249"/>
      <c r="J46" s="249"/>
      <c r="K46" s="249"/>
      <c r="L46" s="249"/>
      <c r="M46" s="249"/>
      <c r="N46" s="249"/>
      <c r="O46" s="249"/>
      <c r="P46" s="249"/>
    </row>
    <row r="47" spans="1:16" x14ac:dyDescent="0.55000000000000004">
      <c r="A47" s="59"/>
      <c r="B47" s="191" t="s">
        <v>45</v>
      </c>
      <c r="C47" s="165">
        <v>6</v>
      </c>
      <c r="D47" s="165">
        <v>7</v>
      </c>
      <c r="E47" s="196">
        <v>6</v>
      </c>
      <c r="F47" s="229">
        <v>7</v>
      </c>
      <c r="G47" s="249"/>
      <c r="H47" s="249"/>
      <c r="I47" s="249"/>
      <c r="J47" s="249"/>
      <c r="K47" s="249"/>
      <c r="L47" s="249"/>
      <c r="M47" s="249"/>
      <c r="N47" s="249"/>
      <c r="O47" s="249"/>
      <c r="P47" s="249"/>
    </row>
    <row r="48" spans="1:16" ht="37.5" customHeight="1" x14ac:dyDescent="0.55000000000000004">
      <c r="A48" s="59"/>
      <c r="B48" s="192" t="s">
        <v>41</v>
      </c>
      <c r="C48" s="229">
        <v>12.5</v>
      </c>
      <c r="D48" s="229">
        <v>14</v>
      </c>
      <c r="E48" s="181">
        <v>10</v>
      </c>
      <c r="F48" s="181">
        <v>11</v>
      </c>
      <c r="G48" s="249"/>
      <c r="H48" s="249"/>
      <c r="I48" s="249"/>
      <c r="J48" s="249"/>
      <c r="K48" s="249"/>
      <c r="L48" s="249"/>
      <c r="M48" s="249"/>
      <c r="N48" s="249"/>
      <c r="O48" s="249"/>
      <c r="P48" s="249"/>
    </row>
    <row r="49" spans="1:16" x14ac:dyDescent="0.55000000000000004">
      <c r="A49" s="59"/>
      <c r="B49" s="192" t="s">
        <v>42</v>
      </c>
      <c r="C49" s="229">
        <v>13.3</v>
      </c>
      <c r="D49" s="229">
        <v>15</v>
      </c>
      <c r="E49" s="181">
        <v>10</v>
      </c>
      <c r="F49" s="181">
        <v>11</v>
      </c>
      <c r="G49" s="249"/>
      <c r="H49" s="249"/>
      <c r="I49" s="249"/>
      <c r="J49" s="249"/>
      <c r="K49" s="249"/>
      <c r="L49" s="249"/>
      <c r="M49" s="249"/>
      <c r="N49" s="249"/>
      <c r="O49" s="249"/>
      <c r="P49" s="249"/>
    </row>
    <row r="50" spans="1:16" ht="36.75" customHeight="1" x14ac:dyDescent="0.55000000000000004">
      <c r="A50" s="59"/>
      <c r="B50" s="192" t="s">
        <v>43</v>
      </c>
      <c r="C50" s="249">
        <v>10</v>
      </c>
      <c r="D50" s="249">
        <v>11</v>
      </c>
      <c r="E50" s="181">
        <v>10</v>
      </c>
      <c r="F50" s="181">
        <v>11</v>
      </c>
      <c r="G50" s="249"/>
      <c r="H50" s="249"/>
      <c r="I50" s="249"/>
      <c r="J50" s="249"/>
      <c r="K50" s="249"/>
      <c r="L50" s="249"/>
      <c r="M50" s="249"/>
      <c r="N50" s="249"/>
      <c r="O50" s="249"/>
      <c r="P50" s="249"/>
    </row>
    <row r="51" spans="1:16" s="186" customFormat="1" ht="43.5" customHeight="1" x14ac:dyDescent="0.55000000000000004">
      <c r="A51" s="59"/>
      <c r="B51" s="183" t="s">
        <v>53</v>
      </c>
      <c r="C51" s="165">
        <v>105</v>
      </c>
      <c r="D51" s="165">
        <v>145</v>
      </c>
      <c r="E51" s="229">
        <v>77</v>
      </c>
      <c r="F51" s="196">
        <v>107</v>
      </c>
      <c r="G51" s="249"/>
      <c r="H51" s="249"/>
      <c r="I51" s="249"/>
      <c r="J51" s="249"/>
      <c r="K51" s="249"/>
      <c r="L51" s="249"/>
      <c r="M51" s="249"/>
      <c r="N51" s="249"/>
      <c r="O51" s="249"/>
      <c r="P51" s="249"/>
    </row>
    <row r="52" spans="1:16" ht="42" customHeight="1" x14ac:dyDescent="0.55000000000000004">
      <c r="A52" s="59"/>
      <c r="B52" s="183" t="s">
        <v>40</v>
      </c>
      <c r="C52" s="165">
        <v>3</v>
      </c>
      <c r="D52" s="165">
        <v>3.5</v>
      </c>
      <c r="E52" s="229">
        <v>3</v>
      </c>
      <c r="F52" s="196">
        <v>3.5</v>
      </c>
      <c r="G52" s="249"/>
      <c r="H52" s="249"/>
      <c r="I52" s="249"/>
      <c r="J52" s="249"/>
      <c r="K52" s="249"/>
      <c r="L52" s="249"/>
      <c r="M52" s="249"/>
      <c r="N52" s="249"/>
      <c r="O52" s="249"/>
      <c r="P52" s="249"/>
    </row>
    <row r="53" spans="1:16" x14ac:dyDescent="0.55000000000000004">
      <c r="A53" s="188" t="s">
        <v>455</v>
      </c>
      <c r="B53" s="189" t="s">
        <v>157</v>
      </c>
      <c r="C53" s="198"/>
      <c r="D53" s="198"/>
      <c r="E53" s="199">
        <v>170</v>
      </c>
      <c r="F53" s="199">
        <v>200</v>
      </c>
      <c r="G53" s="202">
        <v>0.48</v>
      </c>
      <c r="H53" s="202">
        <v>0.57999999999999996</v>
      </c>
      <c r="I53" s="202">
        <v>0</v>
      </c>
      <c r="J53" s="202">
        <v>0</v>
      </c>
      <c r="K53" s="202">
        <v>20.9</v>
      </c>
      <c r="L53" s="202">
        <v>26.98</v>
      </c>
      <c r="M53" s="202">
        <v>86</v>
      </c>
      <c r="N53" s="202">
        <v>111</v>
      </c>
      <c r="O53" s="202">
        <v>0.36</v>
      </c>
      <c r="P53" s="202">
        <v>0.44</v>
      </c>
    </row>
    <row r="54" spans="1:16" x14ac:dyDescent="0.55000000000000004">
      <c r="A54" s="164"/>
      <c r="B54" s="190" t="s">
        <v>62</v>
      </c>
      <c r="C54" s="201">
        <v>9</v>
      </c>
      <c r="D54" s="201">
        <v>11</v>
      </c>
      <c r="E54" s="201">
        <v>9</v>
      </c>
      <c r="F54" s="201">
        <v>11</v>
      </c>
      <c r="G54" s="202"/>
      <c r="H54" s="202"/>
      <c r="I54" s="202"/>
      <c r="J54" s="202"/>
      <c r="K54" s="202"/>
      <c r="L54" s="202"/>
      <c r="M54" s="202"/>
      <c r="N54" s="202"/>
      <c r="O54" s="202"/>
      <c r="P54" s="202"/>
    </row>
    <row r="55" spans="1:16" x14ac:dyDescent="0.55000000000000004">
      <c r="A55" s="164"/>
      <c r="B55" s="190" t="s">
        <v>158</v>
      </c>
      <c r="C55" s="201">
        <v>7.5</v>
      </c>
      <c r="D55" s="201">
        <v>10</v>
      </c>
      <c r="E55" s="201">
        <v>7.5</v>
      </c>
      <c r="F55" s="201">
        <v>10</v>
      </c>
      <c r="G55" s="202"/>
      <c r="H55" s="202"/>
      <c r="I55" s="202"/>
      <c r="J55" s="202"/>
      <c r="K55" s="202"/>
      <c r="L55" s="202"/>
      <c r="M55" s="202"/>
      <c r="N55" s="202"/>
      <c r="O55" s="202"/>
      <c r="P55" s="202"/>
    </row>
    <row r="56" spans="1:16" s="186" customFormat="1" x14ac:dyDescent="0.55000000000000004">
      <c r="A56" s="164"/>
      <c r="B56" s="190" t="s">
        <v>22</v>
      </c>
      <c r="C56" s="201">
        <v>10</v>
      </c>
      <c r="D56" s="201">
        <v>13</v>
      </c>
      <c r="E56" s="201">
        <v>10</v>
      </c>
      <c r="F56" s="201">
        <v>13</v>
      </c>
      <c r="G56" s="202"/>
      <c r="H56" s="202"/>
      <c r="I56" s="202"/>
      <c r="J56" s="202"/>
      <c r="K56" s="202"/>
      <c r="L56" s="202"/>
      <c r="M56" s="202"/>
      <c r="N56" s="202"/>
      <c r="O56" s="202"/>
      <c r="P56" s="202"/>
    </row>
    <row r="57" spans="1:16" x14ac:dyDescent="0.55000000000000004">
      <c r="A57" s="188" t="s">
        <v>456</v>
      </c>
      <c r="B57" s="223" t="s">
        <v>64</v>
      </c>
      <c r="C57" s="198">
        <v>40</v>
      </c>
      <c r="D57" s="198">
        <v>50</v>
      </c>
      <c r="E57" s="199">
        <v>40</v>
      </c>
      <c r="F57" s="199">
        <v>50</v>
      </c>
      <c r="G57" s="249">
        <v>1.64</v>
      </c>
      <c r="H57" s="249">
        <v>2.2999999999999998</v>
      </c>
      <c r="I57" s="249">
        <v>0.48</v>
      </c>
      <c r="J57" s="249">
        <v>0.6</v>
      </c>
      <c r="K57" s="249">
        <v>13.36</v>
      </c>
      <c r="L57" s="249">
        <v>16.7</v>
      </c>
      <c r="M57" s="249">
        <f>G57*4+I57*9+K57*4</f>
        <v>64.319999999999993</v>
      </c>
      <c r="N57" s="249">
        <f>H57*4+J57*9+L57*4</f>
        <v>81.399999999999991</v>
      </c>
      <c r="O57" s="249">
        <v>0</v>
      </c>
      <c r="P57" s="249">
        <v>0</v>
      </c>
    </row>
    <row r="58" spans="1:16" x14ac:dyDescent="0.55000000000000004">
      <c r="A58" s="164"/>
      <c r="B58" s="223" t="s">
        <v>32</v>
      </c>
      <c r="C58" s="198"/>
      <c r="D58" s="198"/>
      <c r="E58" s="208">
        <f t="shared" ref="E58:P58" si="2">E22+E23+E40+E53+E57</f>
        <v>550</v>
      </c>
      <c r="F58" s="208">
        <f t="shared" si="2"/>
        <v>659</v>
      </c>
      <c r="G58" s="208">
        <f t="shared" si="2"/>
        <v>24.63</v>
      </c>
      <c r="H58" s="208">
        <f t="shared" si="2"/>
        <v>26.34</v>
      </c>
      <c r="I58" s="208">
        <f t="shared" si="2"/>
        <v>21.35</v>
      </c>
      <c r="J58" s="208">
        <f t="shared" si="2"/>
        <v>22.67</v>
      </c>
      <c r="K58" s="208">
        <f t="shared" si="2"/>
        <v>51.19</v>
      </c>
      <c r="L58" s="208">
        <f t="shared" si="2"/>
        <v>63.3</v>
      </c>
      <c r="M58" s="208">
        <f t="shared" si="2"/>
        <v>497.53</v>
      </c>
      <c r="N58" s="208">
        <f t="shared" si="2"/>
        <v>564.20000000000005</v>
      </c>
      <c r="O58" s="208">
        <f t="shared" si="2"/>
        <v>16.45</v>
      </c>
      <c r="P58" s="208">
        <f t="shared" si="2"/>
        <v>20.100000000000001</v>
      </c>
    </row>
    <row r="59" spans="1:16" x14ac:dyDescent="0.55000000000000004">
      <c r="A59" s="164"/>
      <c r="B59" s="183" t="s">
        <v>65</v>
      </c>
      <c r="C59" s="200"/>
      <c r="D59" s="200"/>
      <c r="E59" s="201"/>
      <c r="F59" s="175"/>
      <c r="G59" s="202"/>
      <c r="H59" s="202"/>
      <c r="I59" s="202"/>
      <c r="J59" s="202"/>
      <c r="K59" s="202"/>
      <c r="L59" s="202"/>
      <c r="M59" s="202"/>
      <c r="N59" s="202"/>
      <c r="O59" s="202"/>
      <c r="P59" s="202"/>
    </row>
    <row r="60" spans="1:16" x14ac:dyDescent="0.55000000000000004">
      <c r="A60" s="188" t="s">
        <v>457</v>
      </c>
      <c r="B60" s="197" t="s">
        <v>458</v>
      </c>
      <c r="C60" s="172"/>
      <c r="D60" s="172"/>
      <c r="E60" s="199">
        <v>165</v>
      </c>
      <c r="F60" s="199">
        <v>256</v>
      </c>
      <c r="G60" s="202">
        <v>14.79</v>
      </c>
      <c r="H60" s="202">
        <v>23.12</v>
      </c>
      <c r="I60" s="202">
        <v>15.34</v>
      </c>
      <c r="J60" s="202">
        <v>22.75</v>
      </c>
      <c r="K60" s="202">
        <v>24.56</v>
      </c>
      <c r="L60" s="202">
        <v>38.19</v>
      </c>
      <c r="M60" s="202">
        <v>295.93</v>
      </c>
      <c r="N60" s="202">
        <v>450.46</v>
      </c>
      <c r="O60" s="202">
        <v>0.31</v>
      </c>
      <c r="P60" s="202">
        <v>0.48</v>
      </c>
    </row>
    <row r="61" spans="1:16" x14ac:dyDescent="0.55000000000000004">
      <c r="A61" s="164"/>
      <c r="B61" s="191" t="s">
        <v>29</v>
      </c>
      <c r="C61" s="201">
        <v>5</v>
      </c>
      <c r="D61" s="201">
        <v>6</v>
      </c>
      <c r="E61" s="201">
        <v>5</v>
      </c>
      <c r="F61" s="201">
        <v>6</v>
      </c>
      <c r="G61" s="202">
        <v>0.01</v>
      </c>
      <c r="H61" s="202">
        <v>0.01</v>
      </c>
      <c r="I61" s="202">
        <v>0.71</v>
      </c>
      <c r="J61" s="202">
        <v>0.71</v>
      </c>
      <c r="K61" s="202">
        <v>0.01</v>
      </c>
      <c r="L61" s="202">
        <v>0.01</v>
      </c>
      <c r="M61" s="202">
        <v>6</v>
      </c>
      <c r="N61" s="202">
        <v>6</v>
      </c>
      <c r="O61" s="202">
        <v>0</v>
      </c>
      <c r="P61" s="202">
        <v>0</v>
      </c>
    </row>
    <row r="62" spans="1:16" x14ac:dyDescent="0.55000000000000004">
      <c r="A62" s="164"/>
      <c r="B62" s="191" t="s">
        <v>116</v>
      </c>
      <c r="C62" s="201">
        <v>18</v>
      </c>
      <c r="D62" s="201">
        <v>28</v>
      </c>
      <c r="E62" s="201">
        <v>18</v>
      </c>
      <c r="F62" s="201">
        <v>28</v>
      </c>
      <c r="G62" s="202"/>
      <c r="H62" s="202"/>
      <c r="I62" s="202"/>
      <c r="J62" s="202"/>
      <c r="K62" s="202"/>
      <c r="L62" s="202"/>
      <c r="M62" s="202"/>
      <c r="N62" s="202"/>
      <c r="O62" s="202"/>
      <c r="P62" s="202"/>
    </row>
    <row r="63" spans="1:16" x14ac:dyDescent="0.55000000000000004">
      <c r="A63" s="164"/>
      <c r="B63" s="191" t="s">
        <v>22</v>
      </c>
      <c r="C63" s="201">
        <v>9</v>
      </c>
      <c r="D63" s="201">
        <v>14</v>
      </c>
      <c r="E63" s="201">
        <v>9</v>
      </c>
      <c r="F63" s="201">
        <v>14</v>
      </c>
      <c r="G63" s="202"/>
      <c r="H63" s="202"/>
      <c r="I63" s="202"/>
      <c r="J63" s="202"/>
      <c r="K63" s="202"/>
      <c r="L63" s="202"/>
      <c r="M63" s="202"/>
      <c r="N63" s="202"/>
      <c r="O63" s="202"/>
      <c r="P63" s="202"/>
    </row>
    <row r="64" spans="1:16" x14ac:dyDescent="0.55000000000000004">
      <c r="A64" s="164"/>
      <c r="B64" s="191" t="s">
        <v>117</v>
      </c>
      <c r="C64" s="201">
        <v>126</v>
      </c>
      <c r="D64" s="201">
        <v>196</v>
      </c>
      <c r="E64" s="201">
        <v>125</v>
      </c>
      <c r="F64" s="201">
        <v>195</v>
      </c>
      <c r="G64" s="202"/>
      <c r="H64" s="202"/>
      <c r="I64" s="202"/>
      <c r="J64" s="202"/>
      <c r="K64" s="202"/>
      <c r="L64" s="202"/>
      <c r="M64" s="202"/>
      <c r="N64" s="202"/>
      <c r="O64" s="202"/>
      <c r="P64" s="202"/>
    </row>
    <row r="65" spans="1:16" x14ac:dyDescent="0.55000000000000004">
      <c r="A65" s="164"/>
      <c r="B65" s="191" t="s">
        <v>107</v>
      </c>
      <c r="C65" s="201">
        <v>10</v>
      </c>
      <c r="D65" s="201">
        <v>16</v>
      </c>
      <c r="E65" s="201">
        <v>10</v>
      </c>
      <c r="F65" s="201">
        <v>16</v>
      </c>
      <c r="G65" s="202"/>
      <c r="H65" s="202"/>
      <c r="I65" s="202"/>
      <c r="J65" s="202"/>
      <c r="K65" s="202"/>
      <c r="L65" s="202"/>
      <c r="M65" s="202"/>
      <c r="N65" s="202"/>
      <c r="O65" s="202"/>
      <c r="P65" s="202"/>
    </row>
    <row r="66" spans="1:16" x14ac:dyDescent="0.55000000000000004">
      <c r="A66" s="188" t="s">
        <v>459</v>
      </c>
      <c r="B66" s="189" t="s">
        <v>74</v>
      </c>
      <c r="C66" s="198"/>
      <c r="D66" s="198"/>
      <c r="E66" s="199">
        <v>180</v>
      </c>
      <c r="F66" s="199">
        <v>200</v>
      </c>
      <c r="G66" s="250">
        <v>0.03</v>
      </c>
      <c r="H66" s="250">
        <v>0.03</v>
      </c>
      <c r="I66" s="250">
        <v>0.01</v>
      </c>
      <c r="J66" s="250">
        <v>0.01</v>
      </c>
      <c r="K66" s="250">
        <v>9.98</v>
      </c>
      <c r="L66" s="250">
        <v>12.97</v>
      </c>
      <c r="M66" s="250">
        <v>42</v>
      </c>
      <c r="N66" s="250">
        <v>54</v>
      </c>
      <c r="O66" s="250">
        <v>0</v>
      </c>
      <c r="P66" s="250">
        <v>0</v>
      </c>
    </row>
    <row r="67" spans="1:16" s="186" customFormat="1" x14ac:dyDescent="0.55000000000000004">
      <c r="A67" s="188"/>
      <c r="B67" s="190" t="s">
        <v>75</v>
      </c>
      <c r="C67" s="166">
        <v>0.45</v>
      </c>
      <c r="D67" s="166">
        <v>0.54</v>
      </c>
      <c r="E67" s="166">
        <v>0.45</v>
      </c>
      <c r="F67" s="166">
        <v>0.54</v>
      </c>
      <c r="G67" s="78"/>
      <c r="H67" s="78"/>
      <c r="I67" s="78"/>
      <c r="J67" s="78"/>
      <c r="K67" s="78"/>
      <c r="L67" s="78"/>
      <c r="M67" s="78"/>
      <c r="N67" s="78"/>
      <c r="O67" s="78"/>
      <c r="P67" s="78"/>
    </row>
    <row r="68" spans="1:16" x14ac:dyDescent="0.55000000000000004">
      <c r="A68" s="164"/>
      <c r="B68" s="117" t="s">
        <v>22</v>
      </c>
      <c r="C68" s="102">
        <v>10</v>
      </c>
      <c r="D68" s="102">
        <v>13</v>
      </c>
      <c r="E68" s="166">
        <v>10</v>
      </c>
      <c r="F68" s="166">
        <v>13</v>
      </c>
      <c r="G68" s="200"/>
      <c r="H68" s="200"/>
      <c r="I68" s="200"/>
      <c r="J68" s="200"/>
      <c r="K68" s="200"/>
      <c r="L68" s="200"/>
      <c r="M68" s="200"/>
      <c r="N68" s="200"/>
      <c r="O68" s="200"/>
      <c r="P68" s="200"/>
    </row>
    <row r="69" spans="1:16" x14ac:dyDescent="0.55000000000000004">
      <c r="A69" s="188" t="s">
        <v>460</v>
      </c>
      <c r="B69" s="223" t="s">
        <v>123</v>
      </c>
      <c r="C69" s="19"/>
      <c r="D69" s="19"/>
      <c r="E69" s="248">
        <v>14</v>
      </c>
      <c r="F69" s="248">
        <v>42</v>
      </c>
      <c r="G69" s="202">
        <v>0.68</v>
      </c>
      <c r="H69" s="202">
        <v>2.04</v>
      </c>
      <c r="I69" s="202">
        <v>0.4</v>
      </c>
      <c r="J69" s="202">
        <v>1.2</v>
      </c>
      <c r="K69" s="202">
        <v>14.58</v>
      </c>
      <c r="L69" s="202">
        <v>43.74</v>
      </c>
      <c r="M69" s="202">
        <v>91.51</v>
      </c>
      <c r="N69" s="202">
        <v>274.52999999999997</v>
      </c>
      <c r="O69" s="202">
        <v>0</v>
      </c>
      <c r="P69" s="202">
        <v>0</v>
      </c>
    </row>
    <row r="70" spans="1:16" x14ac:dyDescent="0.55000000000000004">
      <c r="A70" s="188"/>
      <c r="B70" s="191" t="s">
        <v>461</v>
      </c>
      <c r="C70" s="40">
        <v>14</v>
      </c>
      <c r="D70" s="40">
        <v>42</v>
      </c>
      <c r="E70" s="40">
        <v>14</v>
      </c>
      <c r="F70" s="40">
        <v>42</v>
      </c>
      <c r="G70" s="202"/>
      <c r="H70" s="202"/>
      <c r="I70" s="202"/>
      <c r="J70" s="202"/>
      <c r="K70" s="202"/>
      <c r="L70" s="202"/>
      <c r="M70" s="202"/>
      <c r="N70" s="202"/>
      <c r="O70" s="202"/>
      <c r="P70" s="202"/>
    </row>
    <row r="71" spans="1:16" x14ac:dyDescent="0.55000000000000004">
      <c r="A71" s="188" t="s">
        <v>462</v>
      </c>
      <c r="B71" s="24" t="s">
        <v>77</v>
      </c>
      <c r="C71" s="19">
        <v>93</v>
      </c>
      <c r="D71" s="19">
        <v>93</v>
      </c>
      <c r="E71" s="248">
        <v>93</v>
      </c>
      <c r="F71" s="248">
        <v>93</v>
      </c>
      <c r="G71" s="250">
        <v>0.37</v>
      </c>
      <c r="H71" s="250">
        <v>0.37</v>
      </c>
      <c r="I71" s="250">
        <v>0.37</v>
      </c>
      <c r="J71" s="250">
        <v>0.37</v>
      </c>
      <c r="K71" s="250">
        <v>9.73</v>
      </c>
      <c r="L71" s="250">
        <v>9.73</v>
      </c>
      <c r="M71" s="250">
        <v>41.85</v>
      </c>
      <c r="N71" s="250">
        <v>41.85</v>
      </c>
      <c r="O71" s="250">
        <v>9.3000000000000007</v>
      </c>
      <c r="P71" s="250">
        <v>9.3000000000000007</v>
      </c>
    </row>
    <row r="72" spans="1:16" x14ac:dyDescent="0.55000000000000004">
      <c r="A72" s="164"/>
      <c r="B72" s="223" t="s">
        <v>32</v>
      </c>
      <c r="C72" s="198"/>
      <c r="D72" s="198"/>
      <c r="E72" s="208">
        <f t="shared" ref="E72:P72" si="3">E60+E66+E69+E71</f>
        <v>452</v>
      </c>
      <c r="F72" s="208">
        <f t="shared" si="3"/>
        <v>591</v>
      </c>
      <c r="G72" s="208">
        <f t="shared" si="3"/>
        <v>15.869999999999997</v>
      </c>
      <c r="H72" s="208">
        <f t="shared" si="3"/>
        <v>25.560000000000002</v>
      </c>
      <c r="I72" s="208">
        <f t="shared" si="3"/>
        <v>16.12</v>
      </c>
      <c r="J72" s="208">
        <f t="shared" si="3"/>
        <v>24.330000000000002</v>
      </c>
      <c r="K72" s="208">
        <f t="shared" si="3"/>
        <v>58.849999999999994</v>
      </c>
      <c r="L72" s="208">
        <f t="shared" si="3"/>
        <v>104.63000000000001</v>
      </c>
      <c r="M72" s="208">
        <f t="shared" si="3"/>
        <v>471.29</v>
      </c>
      <c r="N72" s="208">
        <f t="shared" si="3"/>
        <v>820.84</v>
      </c>
      <c r="O72" s="208">
        <f t="shared" si="3"/>
        <v>9.6100000000000012</v>
      </c>
      <c r="P72" s="208">
        <f t="shared" si="3"/>
        <v>9.7800000000000011</v>
      </c>
    </row>
    <row r="73" spans="1:16" x14ac:dyDescent="0.55000000000000004">
      <c r="A73" s="164"/>
      <c r="B73" s="163" t="s">
        <v>79</v>
      </c>
      <c r="C73" s="209"/>
      <c r="D73" s="209"/>
      <c r="E73" s="209"/>
      <c r="F73" s="209"/>
      <c r="G73" s="202"/>
      <c r="H73" s="202"/>
      <c r="I73" s="202"/>
      <c r="J73" s="202"/>
      <c r="K73" s="202"/>
      <c r="L73" s="202"/>
      <c r="M73" s="202"/>
      <c r="N73" s="202"/>
      <c r="O73" s="202"/>
      <c r="P73" s="202"/>
    </row>
    <row r="74" spans="1:16" x14ac:dyDescent="0.55000000000000004">
      <c r="A74" s="164" t="s">
        <v>463</v>
      </c>
      <c r="B74" s="189" t="s">
        <v>81</v>
      </c>
      <c r="C74" s="247">
        <v>154</v>
      </c>
      <c r="D74" s="247">
        <v>154</v>
      </c>
      <c r="E74" s="248">
        <v>150</v>
      </c>
      <c r="F74" s="248">
        <v>150</v>
      </c>
      <c r="G74" s="250">
        <v>4.3600000000000003</v>
      </c>
      <c r="H74" s="250">
        <v>4.3600000000000003</v>
      </c>
      <c r="I74" s="250">
        <v>3.76</v>
      </c>
      <c r="J74" s="250">
        <v>3.76</v>
      </c>
      <c r="K74" s="250">
        <v>6</v>
      </c>
      <c r="L74" s="250">
        <v>6</v>
      </c>
      <c r="M74" s="250">
        <v>79.5</v>
      </c>
      <c r="N74" s="250">
        <v>79.5</v>
      </c>
      <c r="O74" s="250">
        <v>1.06</v>
      </c>
      <c r="P74" s="250">
        <v>1.06</v>
      </c>
    </row>
    <row r="75" spans="1:16" x14ac:dyDescent="0.55000000000000004">
      <c r="A75" s="164"/>
      <c r="B75" s="189" t="s">
        <v>32</v>
      </c>
      <c r="C75" s="198"/>
      <c r="D75" s="198"/>
      <c r="E75" s="208">
        <f>E74</f>
        <v>150</v>
      </c>
      <c r="F75" s="208">
        <f t="shared" ref="F75:P75" si="4">F74</f>
        <v>150</v>
      </c>
      <c r="G75" s="208">
        <f t="shared" si="4"/>
        <v>4.3600000000000003</v>
      </c>
      <c r="H75" s="208">
        <f t="shared" si="4"/>
        <v>4.3600000000000003</v>
      </c>
      <c r="I75" s="208">
        <f t="shared" si="4"/>
        <v>3.76</v>
      </c>
      <c r="J75" s="208">
        <f t="shared" si="4"/>
        <v>3.76</v>
      </c>
      <c r="K75" s="208">
        <f t="shared" si="4"/>
        <v>6</v>
      </c>
      <c r="L75" s="208">
        <f t="shared" si="4"/>
        <v>6</v>
      </c>
      <c r="M75" s="208">
        <f t="shared" si="4"/>
        <v>79.5</v>
      </c>
      <c r="N75" s="208">
        <f t="shared" si="4"/>
        <v>79.5</v>
      </c>
      <c r="O75" s="208">
        <f t="shared" si="4"/>
        <v>1.06</v>
      </c>
      <c r="P75" s="208">
        <f t="shared" si="4"/>
        <v>1.06</v>
      </c>
    </row>
    <row r="76" spans="1:16" x14ac:dyDescent="0.55000000000000004">
      <c r="A76" s="164"/>
      <c r="B76" s="191" t="s">
        <v>82</v>
      </c>
      <c r="C76" s="201"/>
      <c r="D76" s="201"/>
      <c r="E76" s="201"/>
      <c r="F76" s="175"/>
      <c r="G76" s="202"/>
      <c r="H76" s="202"/>
      <c r="I76" s="202"/>
      <c r="J76" s="202"/>
      <c r="K76" s="202"/>
      <c r="L76" s="202"/>
      <c r="M76" s="202"/>
      <c r="N76" s="202"/>
      <c r="O76" s="202"/>
      <c r="P76" s="202"/>
    </row>
    <row r="77" spans="1:16" x14ac:dyDescent="0.55000000000000004">
      <c r="A77" s="164"/>
      <c r="B77" s="191" t="s">
        <v>83</v>
      </c>
      <c r="C77" s="201">
        <v>4</v>
      </c>
      <c r="D77" s="201">
        <v>6</v>
      </c>
      <c r="E77" s="199">
        <v>4</v>
      </c>
      <c r="F77" s="199">
        <v>6</v>
      </c>
      <c r="G77" s="202"/>
      <c r="H77" s="202"/>
      <c r="I77" s="202"/>
      <c r="J77" s="202"/>
      <c r="K77" s="202"/>
      <c r="L77" s="202"/>
      <c r="M77" s="202"/>
      <c r="N77" s="202"/>
      <c r="O77" s="202"/>
      <c r="P77" s="202"/>
    </row>
    <row r="78" spans="1:16" x14ac:dyDescent="0.55000000000000004">
      <c r="A78" s="164"/>
      <c r="B78" s="197" t="s">
        <v>84</v>
      </c>
      <c r="C78" s="172"/>
      <c r="D78" s="172"/>
      <c r="E78" s="41">
        <f t="shared" ref="E78:P78" si="5">E17+E20+E58+E72+E75</f>
        <v>1644</v>
      </c>
      <c r="F78" s="41">
        <f t="shared" si="5"/>
        <v>1976</v>
      </c>
      <c r="G78" s="41">
        <f t="shared" si="5"/>
        <v>52.65</v>
      </c>
      <c r="H78" s="41">
        <f t="shared" si="5"/>
        <v>66.180000000000007</v>
      </c>
      <c r="I78" s="41">
        <f t="shared" si="5"/>
        <v>53.809999999999995</v>
      </c>
      <c r="J78" s="41">
        <f t="shared" si="5"/>
        <v>67.67</v>
      </c>
      <c r="K78" s="41">
        <f t="shared" si="5"/>
        <v>171.68</v>
      </c>
      <c r="L78" s="41">
        <f t="shared" si="5"/>
        <v>241.76999999999998</v>
      </c>
      <c r="M78" s="41">
        <f t="shared" si="5"/>
        <v>1414.28</v>
      </c>
      <c r="N78" s="41">
        <f t="shared" si="5"/>
        <v>1927.1100000000001</v>
      </c>
      <c r="O78" s="41">
        <f t="shared" si="5"/>
        <v>31.24</v>
      </c>
      <c r="P78" s="41">
        <f t="shared" si="5"/>
        <v>39.53</v>
      </c>
    </row>
    <row r="141" spans="2:16" s="14" customFormat="1" x14ac:dyDescent="0.55000000000000004">
      <c r="B141" s="119"/>
      <c r="C141" s="120"/>
      <c r="D141" s="121"/>
      <c r="E141" s="122"/>
      <c r="F141" s="122"/>
      <c r="G141" s="154"/>
      <c r="H141" s="154"/>
      <c r="I141" s="154"/>
      <c r="J141" s="154"/>
      <c r="K141" s="154"/>
      <c r="L141" s="154"/>
      <c r="M141" s="154"/>
      <c r="N141" s="154"/>
      <c r="O141" s="47"/>
      <c r="P141" s="154"/>
    </row>
    <row r="142" spans="2:16" s="14" customFormat="1" x14ac:dyDescent="0.55000000000000004">
      <c r="B142" s="119"/>
      <c r="C142" s="120"/>
      <c r="D142" s="121"/>
      <c r="E142" s="122"/>
      <c r="F142" s="122"/>
      <c r="G142" s="154"/>
      <c r="H142" s="154"/>
      <c r="I142" s="154"/>
      <c r="J142" s="154"/>
      <c r="K142" s="154"/>
      <c r="L142" s="154"/>
      <c r="M142" s="154"/>
      <c r="N142" s="154"/>
      <c r="O142" s="154"/>
      <c r="P142" s="154"/>
    </row>
    <row r="143" spans="2:16" s="14" customFormat="1" x14ac:dyDescent="0.55000000000000004">
      <c r="B143" s="123"/>
      <c r="C143" s="124"/>
      <c r="D143" s="125"/>
      <c r="E143" s="164"/>
      <c r="F143" s="164"/>
      <c r="G143" s="154"/>
      <c r="H143" s="154"/>
      <c r="I143" s="154"/>
      <c r="J143" s="154"/>
      <c r="K143" s="154"/>
      <c r="L143" s="154"/>
      <c r="M143" s="154"/>
      <c r="N143" s="154"/>
      <c r="O143" s="154"/>
      <c r="P143" s="154"/>
    </row>
    <row r="144" spans="2:16" s="14" customFormat="1" x14ac:dyDescent="0.55000000000000004">
      <c r="B144" s="123"/>
      <c r="C144" s="124"/>
      <c r="D144" s="125"/>
      <c r="E144" s="164"/>
      <c r="F144" s="164"/>
      <c r="G144" s="154"/>
      <c r="H144" s="154"/>
      <c r="I144" s="154"/>
      <c r="J144" s="154"/>
      <c r="K144" s="154"/>
      <c r="L144" s="154"/>
      <c r="M144" s="154"/>
      <c r="N144" s="154"/>
      <c r="O144" s="154"/>
      <c r="P144" s="154"/>
    </row>
    <row r="145" spans="2:16" s="14" customFormat="1" x14ac:dyDescent="0.55000000000000004">
      <c r="B145" s="123"/>
      <c r="C145" s="124"/>
      <c r="D145" s="125"/>
      <c r="E145" s="164"/>
      <c r="F145" s="164"/>
      <c r="G145" s="154"/>
      <c r="H145" s="154"/>
      <c r="I145" s="154"/>
      <c r="J145" s="154"/>
      <c r="K145" s="154"/>
      <c r="L145" s="154"/>
      <c r="M145" s="154"/>
      <c r="N145" s="154"/>
      <c r="O145" s="154"/>
      <c r="P145" s="154"/>
    </row>
    <row r="146" spans="2:16" s="14" customFormat="1" x14ac:dyDescent="0.55000000000000004">
      <c r="B146" s="123"/>
      <c r="C146" s="124"/>
      <c r="D146" s="125"/>
      <c r="E146" s="164"/>
      <c r="F146" s="164"/>
      <c r="G146" s="154"/>
      <c r="H146" s="154"/>
      <c r="I146" s="154"/>
      <c r="J146" s="154"/>
      <c r="K146" s="154"/>
      <c r="L146" s="154"/>
      <c r="M146" s="154"/>
      <c r="N146" s="154"/>
      <c r="O146" s="154"/>
      <c r="P146" s="154"/>
    </row>
    <row r="147" spans="2:16" s="14" customFormat="1" x14ac:dyDescent="0.55000000000000004">
      <c r="B147" s="123"/>
      <c r="C147" s="124"/>
      <c r="D147" s="125"/>
      <c r="E147" s="164"/>
      <c r="F147" s="164"/>
      <c r="G147" s="154"/>
      <c r="H147" s="154"/>
      <c r="I147" s="154"/>
      <c r="J147" s="154"/>
      <c r="K147" s="154"/>
      <c r="L147" s="154"/>
      <c r="M147" s="154"/>
      <c r="N147" s="154"/>
      <c r="O147" s="154"/>
      <c r="P147" s="154"/>
    </row>
    <row r="148" spans="2:16" s="14" customFormat="1" x14ac:dyDescent="0.55000000000000004">
      <c r="B148" s="123"/>
      <c r="C148" s="124"/>
      <c r="D148" s="125"/>
      <c r="E148" s="164"/>
      <c r="F148" s="164"/>
      <c r="G148" s="154"/>
      <c r="H148" s="154"/>
      <c r="I148" s="154"/>
      <c r="J148" s="154"/>
      <c r="K148" s="154"/>
      <c r="L148" s="154"/>
      <c r="M148" s="154"/>
      <c r="N148" s="154"/>
      <c r="O148" s="154"/>
      <c r="P148" s="154"/>
    </row>
    <row r="149" spans="2:16" s="14" customFormat="1" x14ac:dyDescent="0.55000000000000004">
      <c r="B149" s="123"/>
      <c r="C149" s="124"/>
      <c r="D149" s="125"/>
      <c r="E149" s="164"/>
      <c r="F149" s="164"/>
      <c r="G149" s="154"/>
      <c r="H149" s="154"/>
      <c r="I149" s="154"/>
      <c r="J149" s="154"/>
      <c r="K149" s="154"/>
      <c r="L149" s="154"/>
      <c r="M149" s="154"/>
      <c r="N149" s="154"/>
      <c r="O149" s="154"/>
      <c r="P149" s="154"/>
    </row>
  </sheetData>
  <mergeCells count="11">
    <mergeCell ref="I3:J3"/>
    <mergeCell ref="K3:L3"/>
    <mergeCell ref="O1:P2"/>
    <mergeCell ref="A1:A3"/>
    <mergeCell ref="B1:B3"/>
    <mergeCell ref="E1:F2"/>
    <mergeCell ref="G1:L2"/>
    <mergeCell ref="M1:N2"/>
    <mergeCell ref="O3:P3"/>
    <mergeCell ref="C1:D2"/>
    <mergeCell ref="G3:H3"/>
  </mergeCells>
  <pageMargins left="0" right="0" top="0" bottom="0" header="0" footer="0"/>
  <pageSetup paperSize="9" scale="35" orientation="landscape" r:id="rId1"/>
  <rowBreaks count="1" manualBreakCount="1">
    <brk id="80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2"/>
  <sheetViews>
    <sheetView topLeftCell="A61" zoomScale="40" zoomScaleNormal="100" zoomScaleSheetLayoutView="40" workbookViewId="0">
      <selection activeCell="G52" sqref="G52:P52"/>
    </sheetView>
  </sheetViews>
  <sheetFormatPr defaultRowHeight="38.25" x14ac:dyDescent="0.55000000000000004"/>
  <cols>
    <col min="1" max="1" width="32.28515625" style="30" bestFit="1" customWidth="1"/>
    <col min="2" max="2" width="118" style="14" customWidth="1"/>
    <col min="3" max="3" width="20.5703125" style="14" bestFit="1" customWidth="1"/>
    <col min="4" max="4" width="18.7109375" style="14" bestFit="1" customWidth="1"/>
    <col min="5" max="6" width="21.5703125" style="42" bestFit="1" customWidth="1"/>
    <col min="7" max="10" width="15.5703125" style="14" bestFit="1" customWidth="1"/>
    <col min="11" max="12" width="18.5703125" style="14" bestFit="1" customWidth="1"/>
    <col min="13" max="14" width="21.5703125" style="14" bestFit="1" customWidth="1"/>
    <col min="15" max="16" width="15.5703125" style="14" bestFit="1" customWidth="1"/>
    <col min="17" max="16384" width="9.140625" style="14"/>
  </cols>
  <sheetData>
    <row r="1" spans="1:16" ht="38.25" customHeight="1" x14ac:dyDescent="0.55000000000000004">
      <c r="A1" s="293" t="s">
        <v>0</v>
      </c>
      <c r="B1" s="294" t="s">
        <v>464</v>
      </c>
      <c r="C1" s="293" t="s">
        <v>2</v>
      </c>
      <c r="D1" s="292"/>
      <c r="E1" s="293" t="s">
        <v>2</v>
      </c>
      <c r="F1" s="292"/>
      <c r="G1" s="291" t="s">
        <v>3</v>
      </c>
      <c r="H1" s="291"/>
      <c r="I1" s="291"/>
      <c r="J1" s="291"/>
      <c r="K1" s="291"/>
      <c r="L1" s="291"/>
      <c r="M1" s="293" t="s">
        <v>4</v>
      </c>
      <c r="N1" s="292"/>
      <c r="O1" s="293" t="s">
        <v>5</v>
      </c>
      <c r="P1" s="293"/>
    </row>
    <row r="2" spans="1:16" x14ac:dyDescent="0.55000000000000004">
      <c r="A2" s="293"/>
      <c r="B2" s="295"/>
      <c r="C2" s="292"/>
      <c r="D2" s="292"/>
      <c r="E2" s="292"/>
      <c r="F2" s="292"/>
      <c r="G2" s="291"/>
      <c r="H2" s="291"/>
      <c r="I2" s="291"/>
      <c r="J2" s="291"/>
      <c r="K2" s="291"/>
      <c r="L2" s="291"/>
      <c r="M2" s="292"/>
      <c r="N2" s="292"/>
      <c r="O2" s="293"/>
      <c r="P2" s="293"/>
    </row>
    <row r="3" spans="1:16" ht="98.25" customHeight="1" x14ac:dyDescent="0.55000000000000004">
      <c r="A3" s="293"/>
      <c r="B3" s="296"/>
      <c r="C3" s="284" t="s">
        <v>6</v>
      </c>
      <c r="D3" s="284" t="s">
        <v>7</v>
      </c>
      <c r="E3" s="284" t="s">
        <v>6</v>
      </c>
      <c r="F3" s="284" t="s">
        <v>7</v>
      </c>
      <c r="G3" s="293" t="s">
        <v>8</v>
      </c>
      <c r="H3" s="293"/>
      <c r="I3" s="293" t="s">
        <v>9</v>
      </c>
      <c r="J3" s="291"/>
      <c r="K3" s="291" t="s">
        <v>10</v>
      </c>
      <c r="L3" s="291"/>
      <c r="M3" s="284"/>
      <c r="N3" s="284"/>
      <c r="O3" s="291" t="s">
        <v>11</v>
      </c>
      <c r="P3" s="291"/>
    </row>
    <row r="4" spans="1:16" x14ac:dyDescent="0.55000000000000004">
      <c r="A4" s="222"/>
      <c r="B4" s="154" t="s">
        <v>12</v>
      </c>
      <c r="C4" s="222" t="s">
        <v>13</v>
      </c>
      <c r="D4" s="222" t="s">
        <v>14</v>
      </c>
      <c r="E4" s="222" t="s">
        <v>15</v>
      </c>
      <c r="F4" s="15" t="s">
        <v>15</v>
      </c>
      <c r="G4" s="15" t="s">
        <v>6</v>
      </c>
      <c r="H4" s="187" t="s">
        <v>7</v>
      </c>
      <c r="I4" s="15" t="s">
        <v>6</v>
      </c>
      <c r="J4" s="187" t="s">
        <v>7</v>
      </c>
      <c r="K4" s="15" t="s">
        <v>6</v>
      </c>
      <c r="L4" s="187" t="s">
        <v>7</v>
      </c>
      <c r="M4" s="15" t="s">
        <v>6</v>
      </c>
      <c r="N4" s="187" t="s">
        <v>7</v>
      </c>
      <c r="O4" s="15" t="s">
        <v>6</v>
      </c>
      <c r="P4" s="187" t="s">
        <v>7</v>
      </c>
    </row>
    <row r="5" spans="1:16" x14ac:dyDescent="0.55000000000000004">
      <c r="A5" s="188" t="s">
        <v>465</v>
      </c>
      <c r="B5" s="189" t="s">
        <v>466</v>
      </c>
      <c r="C5" s="247"/>
      <c r="D5" s="247"/>
      <c r="E5" s="248">
        <v>150</v>
      </c>
      <c r="F5" s="248">
        <v>200</v>
      </c>
      <c r="G5" s="249">
        <v>5.16</v>
      </c>
      <c r="H5" s="249">
        <v>6.82</v>
      </c>
      <c r="I5" s="249">
        <v>5.26</v>
      </c>
      <c r="J5" s="249">
        <v>7.22</v>
      </c>
      <c r="K5" s="249">
        <v>18.2</v>
      </c>
      <c r="L5" s="249">
        <v>24.06</v>
      </c>
      <c r="M5" s="249">
        <v>141</v>
      </c>
      <c r="N5" s="249">
        <v>187</v>
      </c>
      <c r="O5" s="249">
        <v>1.3</v>
      </c>
      <c r="P5" s="249">
        <v>1.73</v>
      </c>
    </row>
    <row r="6" spans="1:16" x14ac:dyDescent="0.55000000000000004">
      <c r="A6" s="222"/>
      <c r="B6" s="190" t="s">
        <v>143</v>
      </c>
      <c r="C6" s="229">
        <v>19</v>
      </c>
      <c r="D6" s="229">
        <v>25</v>
      </c>
      <c r="E6" s="229">
        <v>19</v>
      </c>
      <c r="F6" s="229">
        <v>25</v>
      </c>
      <c r="G6" s="249"/>
      <c r="H6" s="249"/>
      <c r="I6" s="249"/>
      <c r="J6" s="249"/>
      <c r="K6" s="249"/>
      <c r="L6" s="249"/>
      <c r="M6" s="249"/>
      <c r="N6" s="249"/>
      <c r="O6" s="249"/>
      <c r="P6" s="249"/>
    </row>
    <row r="7" spans="1:16" x14ac:dyDescent="0.55000000000000004">
      <c r="A7" s="222"/>
      <c r="B7" s="190" t="s">
        <v>29</v>
      </c>
      <c r="C7" s="55">
        <v>2.5</v>
      </c>
      <c r="D7" s="55">
        <v>3</v>
      </c>
      <c r="E7" s="49">
        <v>2.5</v>
      </c>
      <c r="F7" s="49">
        <v>3</v>
      </c>
      <c r="G7" s="249"/>
      <c r="H7" s="249"/>
      <c r="I7" s="249"/>
      <c r="J7" s="249"/>
      <c r="K7" s="249"/>
      <c r="L7" s="249"/>
      <c r="M7" s="249"/>
      <c r="N7" s="249"/>
      <c r="O7" s="249"/>
      <c r="P7" s="249"/>
    </row>
    <row r="8" spans="1:16" x14ac:dyDescent="0.55000000000000004">
      <c r="A8" s="222"/>
      <c r="B8" s="190" t="s">
        <v>18</v>
      </c>
      <c r="C8" s="229">
        <v>100</v>
      </c>
      <c r="D8" s="229">
        <v>133</v>
      </c>
      <c r="E8" s="229">
        <v>100</v>
      </c>
      <c r="F8" s="229">
        <v>133</v>
      </c>
      <c r="G8" s="249"/>
      <c r="H8" s="249"/>
      <c r="I8" s="249"/>
      <c r="J8" s="249"/>
      <c r="K8" s="249"/>
      <c r="L8" s="249"/>
      <c r="M8" s="249"/>
      <c r="N8" s="249"/>
      <c r="O8" s="249"/>
      <c r="P8" s="249"/>
    </row>
    <row r="9" spans="1:16" x14ac:dyDescent="0.55000000000000004">
      <c r="A9" s="222"/>
      <c r="B9" s="190" t="s">
        <v>22</v>
      </c>
      <c r="C9" s="229">
        <v>3</v>
      </c>
      <c r="D9" s="229">
        <v>4</v>
      </c>
      <c r="E9" s="229">
        <v>3</v>
      </c>
      <c r="F9" s="229">
        <v>4</v>
      </c>
      <c r="G9" s="249"/>
      <c r="H9" s="249"/>
      <c r="I9" s="249"/>
      <c r="J9" s="249"/>
      <c r="K9" s="249"/>
      <c r="L9" s="249"/>
      <c r="M9" s="249"/>
      <c r="N9" s="249"/>
      <c r="O9" s="249"/>
      <c r="P9" s="249"/>
    </row>
    <row r="10" spans="1:16" x14ac:dyDescent="0.55000000000000004">
      <c r="A10" s="188" t="s">
        <v>467</v>
      </c>
      <c r="B10" s="189" t="s">
        <v>468</v>
      </c>
      <c r="C10" s="247"/>
      <c r="D10" s="247"/>
      <c r="E10" s="248">
        <v>180</v>
      </c>
      <c r="F10" s="248">
        <v>200</v>
      </c>
      <c r="G10" s="249">
        <v>2.4</v>
      </c>
      <c r="H10" s="249">
        <v>3.26</v>
      </c>
      <c r="I10" s="249">
        <v>3.52</v>
      </c>
      <c r="J10" s="249">
        <v>4.4000000000000004</v>
      </c>
      <c r="K10" s="249">
        <v>15.02</v>
      </c>
      <c r="L10" s="249">
        <v>18.29</v>
      </c>
      <c r="M10" s="249">
        <v>101.36</v>
      </c>
      <c r="N10" s="249">
        <v>125.8</v>
      </c>
      <c r="O10" s="249">
        <v>1.31</v>
      </c>
      <c r="P10" s="249">
        <v>1.65</v>
      </c>
    </row>
    <row r="11" spans="1:16" x14ac:dyDescent="0.55000000000000004">
      <c r="A11" s="222"/>
      <c r="B11" s="190" t="s">
        <v>18</v>
      </c>
      <c r="C11" s="229">
        <v>101</v>
      </c>
      <c r="D11" s="229">
        <v>127</v>
      </c>
      <c r="E11" s="229">
        <v>101</v>
      </c>
      <c r="F11" s="229">
        <v>127</v>
      </c>
      <c r="G11" s="249"/>
      <c r="H11" s="249"/>
      <c r="I11" s="249"/>
      <c r="J11" s="249"/>
      <c r="K11" s="249"/>
      <c r="L11" s="249"/>
      <c r="M11" s="249"/>
      <c r="N11" s="249"/>
      <c r="O11" s="249"/>
      <c r="P11" s="249"/>
    </row>
    <row r="12" spans="1:16" x14ac:dyDescent="0.55000000000000004">
      <c r="A12" s="222"/>
      <c r="B12" s="190" t="s">
        <v>469</v>
      </c>
      <c r="C12" s="229">
        <v>2.86</v>
      </c>
      <c r="D12" s="229">
        <v>3.43</v>
      </c>
      <c r="E12" s="229">
        <v>2.86</v>
      </c>
      <c r="F12" s="229">
        <v>3.43</v>
      </c>
      <c r="G12" s="249"/>
      <c r="H12" s="249"/>
      <c r="I12" s="249"/>
      <c r="J12" s="249"/>
      <c r="K12" s="249"/>
      <c r="L12" s="249"/>
      <c r="M12" s="249"/>
      <c r="N12" s="249"/>
      <c r="O12" s="249"/>
      <c r="P12" s="249"/>
    </row>
    <row r="13" spans="1:16" x14ac:dyDescent="0.55000000000000004">
      <c r="A13" s="222"/>
      <c r="B13" s="190" t="s">
        <v>22</v>
      </c>
      <c r="C13" s="229">
        <v>10</v>
      </c>
      <c r="D13" s="229">
        <v>12</v>
      </c>
      <c r="E13" s="229">
        <v>10</v>
      </c>
      <c r="F13" s="229">
        <v>12</v>
      </c>
      <c r="G13" s="249"/>
      <c r="H13" s="249"/>
      <c r="I13" s="249"/>
      <c r="J13" s="249"/>
      <c r="K13" s="249"/>
      <c r="L13" s="249"/>
      <c r="M13" s="249"/>
      <c r="N13" s="249"/>
      <c r="O13" s="249"/>
      <c r="P13" s="249"/>
    </row>
    <row r="14" spans="1:16" x14ac:dyDescent="0.55000000000000004">
      <c r="A14" s="188" t="s">
        <v>470</v>
      </c>
      <c r="B14" s="189" t="s">
        <v>27</v>
      </c>
      <c r="C14" s="247"/>
      <c r="D14" s="247"/>
      <c r="E14" s="228">
        <v>36</v>
      </c>
      <c r="F14" s="228">
        <v>60</v>
      </c>
      <c r="G14" s="249">
        <v>3.04</v>
      </c>
      <c r="H14" s="249">
        <v>4.97</v>
      </c>
      <c r="I14" s="249">
        <v>6.82</v>
      </c>
      <c r="J14" s="249">
        <v>8.16</v>
      </c>
      <c r="K14" s="249">
        <v>10.91</v>
      </c>
      <c r="L14" s="249">
        <v>20.7</v>
      </c>
      <c r="M14" s="249">
        <v>117.18</v>
      </c>
      <c r="N14" s="249">
        <v>176.12</v>
      </c>
      <c r="O14" s="249">
        <v>0.06</v>
      </c>
      <c r="P14" s="249">
        <v>0.08</v>
      </c>
    </row>
    <row r="15" spans="1:16" x14ac:dyDescent="0.55000000000000004">
      <c r="A15" s="222"/>
      <c r="B15" s="190" t="s">
        <v>28</v>
      </c>
      <c r="C15" s="229">
        <v>8.6</v>
      </c>
      <c r="D15" s="229">
        <v>12.9</v>
      </c>
      <c r="E15" s="229">
        <v>8</v>
      </c>
      <c r="F15" s="229">
        <v>12</v>
      </c>
      <c r="G15" s="249"/>
      <c r="H15" s="249"/>
      <c r="I15" s="249"/>
      <c r="J15" s="249"/>
      <c r="K15" s="249"/>
      <c r="L15" s="249"/>
      <c r="M15" s="249"/>
      <c r="N15" s="249"/>
      <c r="O15" s="249"/>
      <c r="P15" s="249"/>
    </row>
    <row r="16" spans="1:16" x14ac:dyDescent="0.55000000000000004">
      <c r="A16" s="222"/>
      <c r="B16" s="190" t="s">
        <v>29</v>
      </c>
      <c r="C16" s="229">
        <v>6</v>
      </c>
      <c r="D16" s="229">
        <v>6</v>
      </c>
      <c r="E16" s="229">
        <v>6</v>
      </c>
      <c r="F16" s="229">
        <v>6</v>
      </c>
      <c r="G16" s="249"/>
      <c r="H16" s="249"/>
      <c r="I16" s="249"/>
      <c r="J16" s="249"/>
      <c r="K16" s="249"/>
      <c r="L16" s="249"/>
      <c r="M16" s="249"/>
      <c r="N16" s="249"/>
      <c r="O16" s="249"/>
      <c r="P16" s="249"/>
    </row>
    <row r="17" spans="1:16" x14ac:dyDescent="0.55000000000000004">
      <c r="A17" s="222"/>
      <c r="B17" s="190" t="s">
        <v>30</v>
      </c>
      <c r="C17" s="229">
        <v>22</v>
      </c>
      <c r="D17" s="229">
        <v>42</v>
      </c>
      <c r="E17" s="229">
        <v>22</v>
      </c>
      <c r="F17" s="229">
        <v>42</v>
      </c>
      <c r="G17" s="249"/>
      <c r="H17" s="249"/>
      <c r="I17" s="249"/>
      <c r="J17" s="249"/>
      <c r="K17" s="249"/>
      <c r="L17" s="249"/>
      <c r="M17" s="249"/>
      <c r="N17" s="249"/>
      <c r="O17" s="249"/>
      <c r="P17" s="249"/>
    </row>
    <row r="18" spans="1:16" x14ac:dyDescent="0.55000000000000004">
      <c r="A18" s="222"/>
      <c r="B18" s="189" t="s">
        <v>32</v>
      </c>
      <c r="C18" s="247"/>
      <c r="D18" s="247"/>
      <c r="E18" s="145">
        <f>E5+E10+E14</f>
        <v>366</v>
      </c>
      <c r="F18" s="145">
        <f t="shared" ref="F18:P18" si="0">F5+F10+F14</f>
        <v>460</v>
      </c>
      <c r="G18" s="145">
        <f t="shared" si="0"/>
        <v>10.600000000000001</v>
      </c>
      <c r="H18" s="145">
        <f t="shared" si="0"/>
        <v>15.05</v>
      </c>
      <c r="I18" s="145">
        <f t="shared" si="0"/>
        <v>15.6</v>
      </c>
      <c r="J18" s="145">
        <f t="shared" si="0"/>
        <v>19.78</v>
      </c>
      <c r="K18" s="145">
        <f t="shared" si="0"/>
        <v>44.129999999999995</v>
      </c>
      <c r="L18" s="145">
        <f t="shared" si="0"/>
        <v>63.05</v>
      </c>
      <c r="M18" s="145">
        <f t="shared" si="0"/>
        <v>359.54</v>
      </c>
      <c r="N18" s="145">
        <f t="shared" si="0"/>
        <v>488.92</v>
      </c>
      <c r="O18" s="145">
        <f t="shared" si="0"/>
        <v>2.6700000000000004</v>
      </c>
      <c r="P18" s="145">
        <f t="shared" si="0"/>
        <v>3.46</v>
      </c>
    </row>
    <row r="19" spans="1:16" x14ac:dyDescent="0.55000000000000004">
      <c r="A19" s="222"/>
      <c r="B19" s="154" t="s">
        <v>31</v>
      </c>
      <c r="C19" s="249"/>
      <c r="D19" s="249"/>
      <c r="E19" s="161"/>
      <c r="F19" s="161"/>
      <c r="G19" s="249"/>
      <c r="H19" s="249"/>
      <c r="I19" s="249"/>
      <c r="J19" s="249"/>
      <c r="K19" s="249"/>
      <c r="L19" s="249"/>
      <c r="M19" s="249"/>
      <c r="N19" s="249"/>
      <c r="O19" s="249"/>
      <c r="P19" s="249"/>
    </row>
    <row r="20" spans="1:16" x14ac:dyDescent="0.55000000000000004">
      <c r="A20" s="188" t="s">
        <v>471</v>
      </c>
      <c r="B20" s="146" t="s">
        <v>34</v>
      </c>
      <c r="C20" s="19">
        <v>125</v>
      </c>
      <c r="D20" s="19">
        <v>125</v>
      </c>
      <c r="E20" s="228">
        <v>125</v>
      </c>
      <c r="F20" s="228">
        <v>125</v>
      </c>
      <c r="G20" s="249">
        <v>0.13</v>
      </c>
      <c r="H20" s="249">
        <v>0.13</v>
      </c>
      <c r="I20" s="249">
        <v>0</v>
      </c>
      <c r="J20" s="249">
        <v>0</v>
      </c>
      <c r="K20" s="249">
        <v>11.38</v>
      </c>
      <c r="L20" s="249">
        <v>11.38</v>
      </c>
      <c r="M20" s="249">
        <v>46.25</v>
      </c>
      <c r="N20" s="249">
        <v>46.25</v>
      </c>
      <c r="O20" s="249">
        <v>2.5</v>
      </c>
      <c r="P20" s="249">
        <v>2.5</v>
      </c>
    </row>
    <row r="21" spans="1:16" x14ac:dyDescent="0.55000000000000004">
      <c r="A21" s="222"/>
      <c r="B21" s="189" t="s">
        <v>32</v>
      </c>
      <c r="C21" s="247"/>
      <c r="D21" s="247"/>
      <c r="E21" s="145">
        <f>E20</f>
        <v>125</v>
      </c>
      <c r="F21" s="145">
        <f t="shared" ref="F21:P21" si="1">F20</f>
        <v>125</v>
      </c>
      <c r="G21" s="145">
        <f t="shared" si="1"/>
        <v>0.13</v>
      </c>
      <c r="H21" s="145">
        <f t="shared" si="1"/>
        <v>0.13</v>
      </c>
      <c r="I21" s="145">
        <f t="shared" si="1"/>
        <v>0</v>
      </c>
      <c r="J21" s="145">
        <f t="shared" si="1"/>
        <v>0</v>
      </c>
      <c r="K21" s="145">
        <f t="shared" si="1"/>
        <v>11.38</v>
      </c>
      <c r="L21" s="145">
        <f t="shared" si="1"/>
        <v>11.38</v>
      </c>
      <c r="M21" s="145">
        <f t="shared" si="1"/>
        <v>46.25</v>
      </c>
      <c r="N21" s="145">
        <f t="shared" si="1"/>
        <v>46.25</v>
      </c>
      <c r="O21" s="145">
        <f t="shared" si="1"/>
        <v>2.5</v>
      </c>
      <c r="P21" s="145">
        <f t="shared" si="1"/>
        <v>2.5</v>
      </c>
    </row>
    <row r="22" spans="1:16" x14ac:dyDescent="0.55000000000000004">
      <c r="A22" s="222"/>
      <c r="B22" s="154" t="s">
        <v>35</v>
      </c>
      <c r="C22" s="249"/>
      <c r="D22" s="249"/>
      <c r="E22" s="161"/>
      <c r="F22" s="161"/>
      <c r="G22" s="250"/>
      <c r="H22" s="250"/>
      <c r="I22" s="250"/>
      <c r="J22" s="250"/>
      <c r="K22" s="250"/>
      <c r="L22" s="250"/>
      <c r="M22" s="250"/>
      <c r="N22" s="250"/>
      <c r="O22" s="250"/>
      <c r="P22" s="250"/>
    </row>
    <row r="23" spans="1:16" x14ac:dyDescent="0.55000000000000004">
      <c r="A23" s="188" t="s">
        <v>472</v>
      </c>
      <c r="B23" s="189" t="s">
        <v>473</v>
      </c>
      <c r="C23" s="198"/>
      <c r="D23" s="198"/>
      <c r="E23" s="199">
        <v>45</v>
      </c>
      <c r="F23" s="199">
        <v>60</v>
      </c>
      <c r="G23" s="200">
        <v>0.82</v>
      </c>
      <c r="H23" s="200">
        <v>1.0900000000000001</v>
      </c>
      <c r="I23" s="200">
        <v>2.13</v>
      </c>
      <c r="J23" s="200">
        <v>2.84</v>
      </c>
      <c r="K23" s="200">
        <v>4.7300000000000004</v>
      </c>
      <c r="L23" s="200">
        <v>6.31</v>
      </c>
      <c r="M23" s="200">
        <v>41</v>
      </c>
      <c r="N23" s="200">
        <v>54.67</v>
      </c>
      <c r="O23" s="200">
        <v>4.6900000000000004</v>
      </c>
      <c r="P23" s="200">
        <v>6.25</v>
      </c>
    </row>
    <row r="24" spans="1:16" s="160" customFormat="1" x14ac:dyDescent="0.55000000000000004">
      <c r="A24" s="188"/>
      <c r="B24" s="194" t="s">
        <v>48</v>
      </c>
      <c r="C24" s="201">
        <v>29</v>
      </c>
      <c r="D24" s="201">
        <v>38</v>
      </c>
      <c r="E24" s="205">
        <v>22</v>
      </c>
      <c r="F24" s="205">
        <v>29</v>
      </c>
      <c r="G24" s="200"/>
      <c r="H24" s="200"/>
      <c r="I24" s="200"/>
      <c r="J24" s="200"/>
      <c r="K24" s="200"/>
      <c r="L24" s="200"/>
      <c r="M24" s="200"/>
      <c r="N24" s="200"/>
      <c r="O24" s="200"/>
      <c r="P24" s="200"/>
    </row>
    <row r="25" spans="1:16" s="160" customFormat="1" x14ac:dyDescent="0.55000000000000004">
      <c r="A25" s="188"/>
      <c r="B25" s="194" t="s">
        <v>49</v>
      </c>
      <c r="C25" s="201">
        <v>31</v>
      </c>
      <c r="D25" s="201">
        <v>41</v>
      </c>
      <c r="E25" s="205">
        <v>22</v>
      </c>
      <c r="F25" s="205">
        <v>29</v>
      </c>
      <c r="G25" s="200"/>
      <c r="H25" s="200"/>
      <c r="I25" s="200"/>
      <c r="J25" s="200"/>
      <c r="K25" s="200"/>
      <c r="L25" s="200"/>
      <c r="M25" s="200"/>
      <c r="N25" s="200"/>
      <c r="O25" s="200"/>
      <c r="P25" s="200"/>
    </row>
    <row r="26" spans="1:16" s="160" customFormat="1" x14ac:dyDescent="0.55000000000000004">
      <c r="A26" s="188"/>
      <c r="B26" s="194" t="s">
        <v>50</v>
      </c>
      <c r="C26" s="201">
        <v>33</v>
      </c>
      <c r="D26" s="201">
        <v>45</v>
      </c>
      <c r="E26" s="205">
        <v>22</v>
      </c>
      <c r="F26" s="205">
        <v>29</v>
      </c>
      <c r="G26" s="200"/>
      <c r="H26" s="200"/>
      <c r="I26" s="200"/>
      <c r="J26" s="200"/>
      <c r="K26" s="200"/>
      <c r="L26" s="200"/>
      <c r="M26" s="200"/>
      <c r="N26" s="200"/>
      <c r="O26" s="200"/>
      <c r="P26" s="200"/>
    </row>
    <row r="27" spans="1:16" s="160" customFormat="1" x14ac:dyDescent="0.55000000000000004">
      <c r="A27" s="188"/>
      <c r="B27" s="194" t="s">
        <v>51</v>
      </c>
      <c r="C27" s="201">
        <v>36</v>
      </c>
      <c r="D27" s="201">
        <v>48</v>
      </c>
      <c r="E27" s="205">
        <v>22</v>
      </c>
      <c r="F27" s="205">
        <v>29</v>
      </c>
      <c r="G27" s="200"/>
      <c r="H27" s="200"/>
      <c r="I27" s="200"/>
      <c r="J27" s="200"/>
      <c r="K27" s="200"/>
      <c r="L27" s="200"/>
      <c r="M27" s="200"/>
      <c r="N27" s="200"/>
      <c r="O27" s="200"/>
      <c r="P27" s="200"/>
    </row>
    <row r="28" spans="1:16" s="160" customFormat="1" x14ac:dyDescent="0.55000000000000004">
      <c r="A28" s="188"/>
      <c r="B28" s="191" t="s">
        <v>52</v>
      </c>
      <c r="C28" s="205">
        <v>22</v>
      </c>
      <c r="D28" s="205">
        <v>29</v>
      </c>
      <c r="E28" s="205">
        <v>22</v>
      </c>
      <c r="F28" s="205">
        <v>29</v>
      </c>
      <c r="G28" s="200"/>
      <c r="H28" s="200"/>
      <c r="I28" s="200"/>
      <c r="J28" s="200"/>
      <c r="K28" s="200"/>
      <c r="L28" s="200"/>
      <c r="M28" s="200"/>
      <c r="N28" s="200"/>
      <c r="O28" s="200"/>
      <c r="P28" s="200"/>
    </row>
    <row r="29" spans="1:16" s="160" customFormat="1" x14ac:dyDescent="0.55000000000000004">
      <c r="A29" s="188"/>
      <c r="B29" s="191" t="s">
        <v>40</v>
      </c>
      <c r="C29" s="201">
        <v>2</v>
      </c>
      <c r="D29" s="201">
        <v>3</v>
      </c>
      <c r="E29" s="201">
        <v>2</v>
      </c>
      <c r="F29" s="201">
        <v>3</v>
      </c>
      <c r="G29" s="200"/>
      <c r="H29" s="200"/>
      <c r="I29" s="200"/>
      <c r="J29" s="200"/>
      <c r="K29" s="200"/>
      <c r="L29" s="200"/>
      <c r="M29" s="200"/>
      <c r="N29" s="200"/>
      <c r="O29" s="200"/>
      <c r="P29" s="200"/>
    </row>
    <row r="30" spans="1:16" s="160" customFormat="1" x14ac:dyDescent="0.55000000000000004">
      <c r="A30" s="188"/>
      <c r="B30" s="191" t="s">
        <v>44</v>
      </c>
      <c r="C30" s="201">
        <v>4</v>
      </c>
      <c r="D30" s="201">
        <v>5</v>
      </c>
      <c r="E30" s="209">
        <v>3</v>
      </c>
      <c r="F30" s="209">
        <v>4</v>
      </c>
      <c r="G30" s="200"/>
      <c r="H30" s="200"/>
      <c r="I30" s="200"/>
      <c r="J30" s="200"/>
      <c r="K30" s="200"/>
      <c r="L30" s="200"/>
      <c r="M30" s="200"/>
      <c r="N30" s="200"/>
      <c r="O30" s="200"/>
      <c r="P30" s="200"/>
    </row>
    <row r="31" spans="1:16" ht="43.5" customHeight="1" x14ac:dyDescent="0.55000000000000004">
      <c r="A31" s="188"/>
      <c r="B31" s="191" t="s">
        <v>45</v>
      </c>
      <c r="C31" s="201">
        <v>3</v>
      </c>
      <c r="D31" s="201">
        <v>4</v>
      </c>
      <c r="E31" s="209">
        <v>3</v>
      </c>
      <c r="F31" s="209">
        <v>4</v>
      </c>
      <c r="G31" s="200"/>
      <c r="H31" s="200"/>
      <c r="I31" s="200"/>
      <c r="J31" s="200"/>
      <c r="K31" s="200"/>
      <c r="L31" s="200"/>
      <c r="M31" s="200"/>
      <c r="N31" s="200"/>
      <c r="O31" s="200"/>
      <c r="P31" s="200"/>
    </row>
    <row r="32" spans="1:16" x14ac:dyDescent="0.55000000000000004">
      <c r="A32" s="188"/>
      <c r="B32" s="163" t="s">
        <v>139</v>
      </c>
      <c r="C32" s="201">
        <v>11</v>
      </c>
      <c r="D32" s="201">
        <v>15</v>
      </c>
      <c r="E32" s="201">
        <v>6</v>
      </c>
      <c r="F32" s="201">
        <v>8</v>
      </c>
      <c r="G32" s="200"/>
      <c r="H32" s="200"/>
      <c r="I32" s="200"/>
      <c r="J32" s="200"/>
      <c r="K32" s="200"/>
      <c r="L32" s="200"/>
      <c r="M32" s="200"/>
      <c r="N32" s="200"/>
      <c r="O32" s="200"/>
      <c r="P32" s="200"/>
    </row>
    <row r="33" spans="1:16" ht="36" customHeight="1" x14ac:dyDescent="0.55000000000000004">
      <c r="A33" s="222"/>
      <c r="B33" s="192" t="s">
        <v>41</v>
      </c>
      <c r="C33" s="201">
        <v>10</v>
      </c>
      <c r="D33" s="201">
        <v>12.6</v>
      </c>
      <c r="E33" s="201">
        <v>9</v>
      </c>
      <c r="F33" s="201">
        <v>11</v>
      </c>
      <c r="G33" s="200"/>
      <c r="H33" s="200"/>
      <c r="I33" s="200"/>
      <c r="J33" s="200"/>
      <c r="K33" s="200"/>
      <c r="L33" s="200"/>
      <c r="M33" s="200"/>
      <c r="N33" s="200"/>
      <c r="O33" s="200"/>
      <c r="P33" s="200"/>
    </row>
    <row r="34" spans="1:16" x14ac:dyDescent="0.55000000000000004">
      <c r="A34" s="222"/>
      <c r="B34" s="192" t="s">
        <v>42</v>
      </c>
      <c r="C34" s="200">
        <v>11</v>
      </c>
      <c r="D34" s="200">
        <v>13</v>
      </c>
      <c r="E34" s="200">
        <v>9</v>
      </c>
      <c r="F34" s="200">
        <v>11</v>
      </c>
      <c r="G34" s="200"/>
      <c r="H34" s="200"/>
      <c r="I34" s="200"/>
      <c r="J34" s="200"/>
      <c r="K34" s="200"/>
      <c r="L34" s="200"/>
      <c r="M34" s="200"/>
      <c r="N34" s="200"/>
      <c r="O34" s="200"/>
      <c r="P34" s="200"/>
    </row>
    <row r="35" spans="1:16" x14ac:dyDescent="0.55000000000000004">
      <c r="A35" s="222"/>
      <c r="B35" s="192" t="s">
        <v>43</v>
      </c>
      <c r="C35" s="200">
        <v>9</v>
      </c>
      <c r="D35" s="200">
        <v>11</v>
      </c>
      <c r="E35" s="200">
        <v>9</v>
      </c>
      <c r="F35" s="200">
        <v>11</v>
      </c>
      <c r="G35" s="200"/>
      <c r="H35" s="200"/>
      <c r="I35" s="200"/>
      <c r="J35" s="200"/>
      <c r="K35" s="200"/>
      <c r="L35" s="200"/>
      <c r="M35" s="200"/>
      <c r="N35" s="200"/>
      <c r="O35" s="200"/>
      <c r="P35" s="200"/>
    </row>
    <row r="36" spans="1:16" s="186" customFormat="1" x14ac:dyDescent="0.55000000000000004">
      <c r="A36" s="222"/>
      <c r="B36" s="192" t="s">
        <v>153</v>
      </c>
      <c r="C36" s="200">
        <v>9</v>
      </c>
      <c r="D36" s="200">
        <v>12</v>
      </c>
      <c r="E36" s="200">
        <v>6</v>
      </c>
      <c r="F36" s="200">
        <v>8</v>
      </c>
      <c r="G36" s="200"/>
      <c r="H36" s="200"/>
      <c r="I36" s="200"/>
      <c r="J36" s="200"/>
      <c r="K36" s="200"/>
      <c r="L36" s="200"/>
      <c r="M36" s="200"/>
      <c r="N36" s="200"/>
      <c r="O36" s="200"/>
      <c r="P36" s="200"/>
    </row>
    <row r="37" spans="1:16" x14ac:dyDescent="0.55000000000000004">
      <c r="A37" s="188" t="s">
        <v>474</v>
      </c>
      <c r="B37" s="193" t="s">
        <v>475</v>
      </c>
      <c r="C37" s="247"/>
      <c r="D37" s="247"/>
      <c r="E37" s="248">
        <v>150</v>
      </c>
      <c r="F37" s="248">
        <v>200</v>
      </c>
      <c r="G37" s="202">
        <v>3.9</v>
      </c>
      <c r="H37" s="202">
        <v>5.32</v>
      </c>
      <c r="I37" s="202">
        <v>4.09</v>
      </c>
      <c r="J37" s="202">
        <v>5.46</v>
      </c>
      <c r="K37" s="250">
        <v>8.18</v>
      </c>
      <c r="L37" s="250">
        <v>11.4</v>
      </c>
      <c r="M37" s="250">
        <v>104.13</v>
      </c>
      <c r="N37" s="250">
        <v>139.02000000000001</v>
      </c>
      <c r="O37" s="250">
        <v>2.87</v>
      </c>
      <c r="P37" s="250">
        <v>3.02</v>
      </c>
    </row>
    <row r="38" spans="1:16" s="186" customFormat="1" x14ac:dyDescent="0.55000000000000004">
      <c r="A38" s="188"/>
      <c r="B38" s="183" t="s">
        <v>102</v>
      </c>
      <c r="C38" s="229">
        <v>13</v>
      </c>
      <c r="D38" s="229">
        <v>16</v>
      </c>
      <c r="E38" s="229">
        <v>11</v>
      </c>
      <c r="F38" s="229">
        <v>14</v>
      </c>
      <c r="G38" s="202"/>
      <c r="H38" s="202"/>
      <c r="I38" s="202"/>
      <c r="J38" s="202"/>
      <c r="K38" s="202"/>
      <c r="L38" s="202"/>
      <c r="M38" s="202"/>
      <c r="N38" s="202"/>
      <c r="O38" s="202"/>
      <c r="P38" s="202"/>
    </row>
    <row r="39" spans="1:16" x14ac:dyDescent="0.55000000000000004">
      <c r="A39" s="222"/>
      <c r="B39" s="191" t="s">
        <v>19</v>
      </c>
      <c r="C39" s="229">
        <v>7</v>
      </c>
      <c r="D39" s="229">
        <v>12</v>
      </c>
      <c r="E39" s="229">
        <v>7</v>
      </c>
      <c r="F39" s="229">
        <v>12</v>
      </c>
      <c r="G39" s="250"/>
      <c r="H39" s="250"/>
      <c r="I39" s="250"/>
      <c r="J39" s="250"/>
      <c r="K39" s="250"/>
      <c r="L39" s="250"/>
      <c r="M39" s="250"/>
      <c r="N39" s="250"/>
      <c r="O39" s="250"/>
      <c r="P39" s="250"/>
    </row>
    <row r="40" spans="1:16" x14ac:dyDescent="0.55000000000000004">
      <c r="A40" s="222"/>
      <c r="B40" s="191" t="s">
        <v>20</v>
      </c>
      <c r="C40" s="229">
        <v>5</v>
      </c>
      <c r="D40" s="229">
        <v>10</v>
      </c>
      <c r="E40" s="229">
        <v>5</v>
      </c>
      <c r="F40" s="229">
        <v>10</v>
      </c>
      <c r="G40" s="250"/>
      <c r="H40" s="250"/>
      <c r="I40" s="250"/>
      <c r="J40" s="250"/>
      <c r="K40" s="250"/>
      <c r="L40" s="250"/>
      <c r="M40" s="250"/>
      <c r="N40" s="250"/>
      <c r="O40" s="250"/>
      <c r="P40" s="250"/>
    </row>
    <row r="41" spans="1:16" x14ac:dyDescent="0.55000000000000004">
      <c r="A41" s="222"/>
      <c r="B41" s="194" t="s">
        <v>48</v>
      </c>
      <c r="C41" s="209">
        <v>31</v>
      </c>
      <c r="D41" s="209">
        <v>44</v>
      </c>
      <c r="E41" s="205">
        <v>25</v>
      </c>
      <c r="F41" s="205">
        <v>33</v>
      </c>
      <c r="G41" s="250"/>
      <c r="H41" s="250"/>
      <c r="I41" s="250"/>
      <c r="J41" s="250"/>
      <c r="K41" s="250"/>
      <c r="L41" s="250"/>
      <c r="M41" s="250"/>
      <c r="N41" s="250"/>
      <c r="O41" s="250"/>
      <c r="P41" s="250"/>
    </row>
    <row r="42" spans="1:16" x14ac:dyDescent="0.55000000000000004">
      <c r="A42" s="222"/>
      <c r="B42" s="194" t="s">
        <v>49</v>
      </c>
      <c r="C42" s="209">
        <v>33</v>
      </c>
      <c r="D42" s="209">
        <v>47</v>
      </c>
      <c r="E42" s="205">
        <v>25</v>
      </c>
      <c r="F42" s="205">
        <v>33</v>
      </c>
      <c r="G42" s="250"/>
      <c r="H42" s="250"/>
      <c r="I42" s="250"/>
      <c r="J42" s="250"/>
      <c r="K42" s="250"/>
      <c r="L42" s="250"/>
      <c r="M42" s="250"/>
      <c r="N42" s="250"/>
      <c r="O42" s="250"/>
      <c r="P42" s="250"/>
    </row>
    <row r="43" spans="1:16" ht="51.75" customHeight="1" x14ac:dyDescent="0.55000000000000004">
      <c r="A43" s="222"/>
      <c r="B43" s="194" t="s">
        <v>50</v>
      </c>
      <c r="C43" s="209">
        <v>39</v>
      </c>
      <c r="D43" s="209">
        <v>51</v>
      </c>
      <c r="E43" s="205">
        <v>25</v>
      </c>
      <c r="F43" s="205">
        <v>33</v>
      </c>
      <c r="G43" s="250"/>
      <c r="H43" s="250"/>
      <c r="I43" s="250"/>
      <c r="J43" s="250"/>
      <c r="K43" s="250"/>
      <c r="L43" s="250"/>
      <c r="M43" s="250"/>
      <c r="N43" s="250"/>
      <c r="O43" s="250"/>
      <c r="P43" s="250"/>
    </row>
    <row r="44" spans="1:16" x14ac:dyDescent="0.55000000000000004">
      <c r="A44" s="222"/>
      <c r="B44" s="194" t="s">
        <v>51</v>
      </c>
      <c r="C44" s="209">
        <v>42</v>
      </c>
      <c r="D44" s="209">
        <v>55</v>
      </c>
      <c r="E44" s="205">
        <v>25</v>
      </c>
      <c r="F44" s="205">
        <v>33</v>
      </c>
      <c r="G44" s="250"/>
      <c r="H44" s="250"/>
      <c r="I44" s="250"/>
      <c r="J44" s="250"/>
      <c r="K44" s="250"/>
      <c r="L44" s="250"/>
      <c r="M44" s="250"/>
      <c r="N44" s="250"/>
      <c r="O44" s="250"/>
      <c r="P44" s="250"/>
    </row>
    <row r="45" spans="1:16" x14ac:dyDescent="0.55000000000000004">
      <c r="A45" s="222"/>
      <c r="B45" s="191" t="s">
        <v>52</v>
      </c>
      <c r="C45" s="201">
        <v>25</v>
      </c>
      <c r="D45" s="201">
        <v>33</v>
      </c>
      <c r="E45" s="205">
        <v>25</v>
      </c>
      <c r="F45" s="205">
        <v>33</v>
      </c>
      <c r="G45" s="250"/>
      <c r="H45" s="250"/>
      <c r="I45" s="250"/>
      <c r="J45" s="250"/>
      <c r="K45" s="250"/>
      <c r="L45" s="250"/>
      <c r="M45" s="250"/>
      <c r="N45" s="250"/>
      <c r="O45" s="250"/>
      <c r="P45" s="250"/>
    </row>
    <row r="46" spans="1:16" ht="39.75" customHeight="1" x14ac:dyDescent="0.55000000000000004">
      <c r="A46" s="222"/>
      <c r="B46" s="192" t="s">
        <v>41</v>
      </c>
      <c r="C46" s="201">
        <v>6.3</v>
      </c>
      <c r="D46" s="201">
        <v>8.8000000000000007</v>
      </c>
      <c r="E46" s="201">
        <v>5</v>
      </c>
      <c r="F46" s="201">
        <v>7</v>
      </c>
      <c r="G46" s="250"/>
      <c r="H46" s="250"/>
      <c r="I46" s="250"/>
      <c r="J46" s="250"/>
      <c r="K46" s="250"/>
      <c r="L46" s="250"/>
      <c r="M46" s="250"/>
      <c r="N46" s="250"/>
      <c r="O46" s="250"/>
      <c r="P46" s="250"/>
    </row>
    <row r="47" spans="1:16" x14ac:dyDescent="0.55000000000000004">
      <c r="A47" s="222"/>
      <c r="B47" s="192" t="s">
        <v>42</v>
      </c>
      <c r="C47" s="201">
        <v>6.7</v>
      </c>
      <c r="D47" s="201">
        <v>9</v>
      </c>
      <c r="E47" s="201">
        <v>5</v>
      </c>
      <c r="F47" s="201">
        <v>7</v>
      </c>
      <c r="G47" s="250"/>
      <c r="H47" s="250"/>
      <c r="I47" s="250"/>
      <c r="J47" s="250"/>
      <c r="K47" s="250"/>
      <c r="L47" s="250"/>
      <c r="M47" s="250"/>
      <c r="N47" s="250"/>
      <c r="O47" s="250"/>
      <c r="P47" s="250"/>
    </row>
    <row r="48" spans="1:16" x14ac:dyDescent="0.55000000000000004">
      <c r="A48" s="222"/>
      <c r="B48" s="192" t="s">
        <v>43</v>
      </c>
      <c r="C48" s="209">
        <v>5</v>
      </c>
      <c r="D48" s="209">
        <v>7</v>
      </c>
      <c r="E48" s="209">
        <v>5</v>
      </c>
      <c r="F48" s="209">
        <v>7</v>
      </c>
      <c r="G48" s="250"/>
      <c r="H48" s="250"/>
      <c r="I48" s="250"/>
      <c r="J48" s="250"/>
      <c r="K48" s="250"/>
      <c r="L48" s="250"/>
      <c r="M48" s="250"/>
      <c r="N48" s="250"/>
      <c r="O48" s="250"/>
      <c r="P48" s="250"/>
    </row>
    <row r="49" spans="1:16" x14ac:dyDescent="0.55000000000000004">
      <c r="A49" s="222"/>
      <c r="B49" s="191" t="s">
        <v>44</v>
      </c>
      <c r="C49" s="201">
        <v>6</v>
      </c>
      <c r="D49" s="201">
        <v>8</v>
      </c>
      <c r="E49" s="201">
        <v>5</v>
      </c>
      <c r="F49" s="201">
        <v>7</v>
      </c>
      <c r="G49" s="250"/>
      <c r="H49" s="250"/>
      <c r="I49" s="250"/>
      <c r="J49" s="250"/>
      <c r="K49" s="250"/>
      <c r="L49" s="250"/>
      <c r="M49" s="250"/>
      <c r="N49" s="250"/>
      <c r="O49" s="250"/>
      <c r="P49" s="250"/>
    </row>
    <row r="50" spans="1:16" ht="42.75" customHeight="1" x14ac:dyDescent="0.55000000000000004">
      <c r="A50" s="222"/>
      <c r="B50" s="191" t="s">
        <v>45</v>
      </c>
      <c r="C50" s="201">
        <v>5</v>
      </c>
      <c r="D50" s="201">
        <v>7</v>
      </c>
      <c r="E50" s="201">
        <v>5</v>
      </c>
      <c r="F50" s="201">
        <v>7</v>
      </c>
      <c r="G50" s="250"/>
      <c r="H50" s="250"/>
      <c r="I50" s="250"/>
      <c r="J50" s="250"/>
      <c r="K50" s="250"/>
      <c r="L50" s="250"/>
      <c r="M50" s="250"/>
      <c r="N50" s="250"/>
      <c r="O50" s="250"/>
      <c r="P50" s="250"/>
    </row>
    <row r="51" spans="1:16" x14ac:dyDescent="0.55000000000000004">
      <c r="A51" s="222"/>
      <c r="B51" s="191" t="s">
        <v>29</v>
      </c>
      <c r="C51" s="229">
        <v>4.5</v>
      </c>
      <c r="D51" s="229">
        <v>5</v>
      </c>
      <c r="E51" s="229">
        <v>4.5</v>
      </c>
      <c r="F51" s="229">
        <v>5</v>
      </c>
      <c r="G51" s="250"/>
      <c r="H51" s="250"/>
      <c r="I51" s="250"/>
      <c r="J51" s="250"/>
      <c r="K51" s="250"/>
      <c r="L51" s="250"/>
      <c r="M51" s="250"/>
      <c r="N51" s="250"/>
      <c r="O51" s="250"/>
      <c r="P51" s="250"/>
    </row>
    <row r="52" spans="1:16" x14ac:dyDescent="0.55000000000000004">
      <c r="A52" s="188" t="s">
        <v>476</v>
      </c>
      <c r="B52" s="223" t="s">
        <v>315</v>
      </c>
      <c r="C52" s="247"/>
      <c r="D52" s="247"/>
      <c r="E52" s="211">
        <v>45</v>
      </c>
      <c r="F52" s="211">
        <v>50</v>
      </c>
      <c r="G52" s="202">
        <v>9.8000000000000007</v>
      </c>
      <c r="H52" s="202">
        <v>10.9</v>
      </c>
      <c r="I52" s="202">
        <v>9.77</v>
      </c>
      <c r="J52" s="202">
        <v>10.85</v>
      </c>
      <c r="K52" s="202">
        <v>4.1399999999999997</v>
      </c>
      <c r="L52" s="202">
        <v>4.62</v>
      </c>
      <c r="M52" s="202">
        <f>G52*4+I52*9+K52*4</f>
        <v>143.69</v>
      </c>
      <c r="N52" s="202">
        <f>H52*4+J52*9+L52*4</f>
        <v>159.72999999999999</v>
      </c>
      <c r="O52" s="202">
        <v>0.61</v>
      </c>
      <c r="P52" s="202">
        <v>0.72</v>
      </c>
    </row>
    <row r="53" spans="1:16" x14ac:dyDescent="0.55000000000000004">
      <c r="A53" s="222"/>
      <c r="B53" s="189" t="s">
        <v>218</v>
      </c>
      <c r="C53" s="247"/>
      <c r="D53" s="247"/>
      <c r="E53" s="248">
        <v>100</v>
      </c>
      <c r="F53" s="228">
        <v>125</v>
      </c>
      <c r="G53" s="250">
        <v>2.44</v>
      </c>
      <c r="H53" s="250">
        <v>3.11</v>
      </c>
      <c r="I53" s="250">
        <v>1.77</v>
      </c>
      <c r="J53" s="250">
        <v>2.57</v>
      </c>
      <c r="K53" s="250">
        <v>20</v>
      </c>
      <c r="L53" s="250">
        <v>25.56</v>
      </c>
      <c r="M53" s="250">
        <v>124</v>
      </c>
      <c r="N53" s="250">
        <v>160</v>
      </c>
      <c r="O53" s="250">
        <v>0</v>
      </c>
      <c r="P53" s="250">
        <v>0</v>
      </c>
    </row>
    <row r="54" spans="1:16" x14ac:dyDescent="0.55000000000000004">
      <c r="A54" s="222"/>
      <c r="B54" s="189" t="s">
        <v>477</v>
      </c>
      <c r="C54" s="247"/>
      <c r="D54" s="247"/>
      <c r="E54" s="228">
        <v>20</v>
      </c>
      <c r="F54" s="228">
        <v>33</v>
      </c>
      <c r="G54" s="250">
        <v>0.52</v>
      </c>
      <c r="H54" s="250">
        <v>0.86</v>
      </c>
      <c r="I54" s="250">
        <v>6.07</v>
      </c>
      <c r="J54" s="250">
        <v>10.02</v>
      </c>
      <c r="K54" s="250">
        <v>1.4</v>
      </c>
      <c r="L54" s="250">
        <v>2.31</v>
      </c>
      <c r="M54" s="250">
        <v>61.33</v>
      </c>
      <c r="N54" s="250">
        <v>101.19</v>
      </c>
      <c r="O54" s="250">
        <v>0.08</v>
      </c>
      <c r="P54" s="250">
        <v>0.13</v>
      </c>
    </row>
    <row r="55" spans="1:16" x14ac:dyDescent="0.55000000000000004">
      <c r="A55" s="222"/>
      <c r="B55" s="191" t="s">
        <v>102</v>
      </c>
      <c r="C55" s="201">
        <v>55</v>
      </c>
      <c r="D55" s="201">
        <v>61</v>
      </c>
      <c r="E55" s="201">
        <v>49</v>
      </c>
      <c r="F55" s="201">
        <v>38</v>
      </c>
      <c r="G55" s="250"/>
      <c r="H55" s="250"/>
      <c r="I55" s="250"/>
      <c r="J55" s="250"/>
      <c r="K55" s="250"/>
      <c r="L55" s="250"/>
      <c r="M55" s="250"/>
      <c r="N55" s="250"/>
      <c r="O55" s="250"/>
      <c r="P55" s="250"/>
    </row>
    <row r="56" spans="1:16" s="186" customFormat="1" x14ac:dyDescent="0.55000000000000004">
      <c r="A56" s="222"/>
      <c r="B56" s="191" t="s">
        <v>44</v>
      </c>
      <c r="C56" s="201">
        <v>7</v>
      </c>
      <c r="D56" s="201">
        <v>8</v>
      </c>
      <c r="E56" s="201">
        <v>6</v>
      </c>
      <c r="F56" s="201">
        <v>7</v>
      </c>
      <c r="G56" s="250"/>
      <c r="H56" s="250"/>
      <c r="I56" s="250"/>
      <c r="J56" s="250"/>
      <c r="K56" s="250"/>
      <c r="L56" s="250"/>
      <c r="M56" s="250"/>
      <c r="N56" s="250"/>
      <c r="O56" s="250"/>
      <c r="P56" s="250"/>
    </row>
    <row r="57" spans="1:16" s="186" customFormat="1" x14ac:dyDescent="0.55000000000000004">
      <c r="A57" s="222"/>
      <c r="B57" s="191" t="s">
        <v>45</v>
      </c>
      <c r="C57" s="201">
        <v>6</v>
      </c>
      <c r="D57" s="201">
        <v>7</v>
      </c>
      <c r="E57" s="201">
        <v>6</v>
      </c>
      <c r="F57" s="201">
        <v>7</v>
      </c>
      <c r="G57" s="250"/>
      <c r="H57" s="250"/>
      <c r="I57" s="250"/>
      <c r="J57" s="250"/>
      <c r="K57" s="250"/>
      <c r="L57" s="250"/>
      <c r="M57" s="250"/>
      <c r="N57" s="250"/>
      <c r="O57" s="250"/>
      <c r="P57" s="250"/>
    </row>
    <row r="58" spans="1:16" x14ac:dyDescent="0.55000000000000004">
      <c r="A58" s="222"/>
      <c r="B58" s="191" t="s">
        <v>18</v>
      </c>
      <c r="C58" s="201">
        <v>3</v>
      </c>
      <c r="D58" s="201">
        <v>4</v>
      </c>
      <c r="E58" s="201">
        <v>3</v>
      </c>
      <c r="F58" s="201">
        <v>4</v>
      </c>
      <c r="G58" s="250"/>
      <c r="H58" s="250"/>
      <c r="I58" s="250"/>
      <c r="J58" s="250"/>
      <c r="K58" s="250"/>
      <c r="L58" s="250"/>
      <c r="M58" s="250"/>
      <c r="N58" s="250"/>
      <c r="O58" s="250"/>
      <c r="P58" s="250"/>
    </row>
    <row r="59" spans="1:16" ht="48" customHeight="1" x14ac:dyDescent="0.55000000000000004">
      <c r="A59" s="222"/>
      <c r="B59" s="191" t="s">
        <v>29</v>
      </c>
      <c r="C59" s="201">
        <v>1.8</v>
      </c>
      <c r="D59" s="201">
        <v>2</v>
      </c>
      <c r="E59" s="201">
        <v>1.8</v>
      </c>
      <c r="F59" s="201">
        <v>2</v>
      </c>
      <c r="G59" s="250"/>
      <c r="H59" s="250"/>
      <c r="I59" s="250"/>
      <c r="J59" s="250"/>
      <c r="K59" s="250"/>
      <c r="L59" s="250"/>
      <c r="M59" s="250"/>
      <c r="N59" s="250"/>
      <c r="O59" s="250"/>
      <c r="P59" s="250"/>
    </row>
    <row r="60" spans="1:16" x14ac:dyDescent="0.55000000000000004">
      <c r="A60" s="222"/>
      <c r="B60" s="191" t="s">
        <v>107</v>
      </c>
      <c r="C60" s="201">
        <v>10</v>
      </c>
      <c r="D60" s="201">
        <v>11</v>
      </c>
      <c r="E60" s="201">
        <v>10</v>
      </c>
      <c r="F60" s="201">
        <v>11</v>
      </c>
      <c r="G60" s="250"/>
      <c r="H60" s="250"/>
      <c r="I60" s="250"/>
      <c r="J60" s="250"/>
      <c r="K60" s="250"/>
      <c r="L60" s="250"/>
      <c r="M60" s="250"/>
      <c r="N60" s="250"/>
      <c r="O60" s="250"/>
      <c r="P60" s="250"/>
    </row>
    <row r="61" spans="1:16" x14ac:dyDescent="0.55000000000000004">
      <c r="A61" s="222"/>
      <c r="B61" s="191" t="s">
        <v>78</v>
      </c>
      <c r="C61" s="201">
        <v>7</v>
      </c>
      <c r="D61" s="201">
        <v>8</v>
      </c>
      <c r="E61" s="201">
        <v>7</v>
      </c>
      <c r="F61" s="201">
        <v>8</v>
      </c>
      <c r="G61" s="250"/>
      <c r="H61" s="250"/>
      <c r="I61" s="250"/>
      <c r="J61" s="250"/>
      <c r="K61" s="250"/>
      <c r="L61" s="250"/>
      <c r="M61" s="250"/>
      <c r="N61" s="250"/>
      <c r="O61" s="250"/>
      <c r="P61" s="250"/>
    </row>
    <row r="62" spans="1:16" x14ac:dyDescent="0.55000000000000004">
      <c r="A62" s="222"/>
      <c r="B62" s="191" t="s">
        <v>88</v>
      </c>
      <c r="C62" s="196">
        <v>37</v>
      </c>
      <c r="D62" s="229">
        <v>46</v>
      </c>
      <c r="E62" s="196">
        <v>37</v>
      </c>
      <c r="F62" s="229">
        <v>46</v>
      </c>
      <c r="G62" s="250"/>
      <c r="H62" s="250"/>
      <c r="I62" s="250"/>
      <c r="J62" s="250"/>
      <c r="K62" s="250"/>
      <c r="L62" s="250"/>
      <c r="M62" s="250"/>
      <c r="N62" s="250"/>
      <c r="O62" s="250"/>
      <c r="P62" s="250"/>
    </row>
    <row r="63" spans="1:16" x14ac:dyDescent="0.55000000000000004">
      <c r="A63" s="222"/>
      <c r="B63" s="191" t="s">
        <v>29</v>
      </c>
      <c r="C63" s="229">
        <v>2</v>
      </c>
      <c r="D63" s="229">
        <v>3</v>
      </c>
      <c r="E63" s="229">
        <v>2</v>
      </c>
      <c r="F63" s="229">
        <v>3</v>
      </c>
      <c r="G63" s="250"/>
      <c r="H63" s="250"/>
      <c r="I63" s="250"/>
      <c r="J63" s="250"/>
      <c r="K63" s="250"/>
      <c r="L63" s="250"/>
      <c r="M63" s="250"/>
      <c r="N63" s="250"/>
      <c r="O63" s="250"/>
      <c r="P63" s="250"/>
    </row>
    <row r="64" spans="1:16" x14ac:dyDescent="0.55000000000000004">
      <c r="A64" s="222"/>
      <c r="B64" s="191" t="s">
        <v>19</v>
      </c>
      <c r="C64" s="229">
        <v>0.5</v>
      </c>
      <c r="D64" s="229">
        <v>0.8</v>
      </c>
      <c r="E64" s="229">
        <v>0.5</v>
      </c>
      <c r="F64" s="229">
        <v>0.8</v>
      </c>
      <c r="G64" s="250"/>
      <c r="H64" s="250"/>
      <c r="I64" s="250"/>
      <c r="J64" s="250"/>
      <c r="K64" s="250"/>
      <c r="L64" s="250"/>
      <c r="M64" s="250"/>
      <c r="N64" s="250"/>
      <c r="O64" s="250"/>
      <c r="P64" s="250"/>
    </row>
    <row r="65" spans="1:16" x14ac:dyDescent="0.55000000000000004">
      <c r="A65" s="222"/>
      <c r="B65" s="191" t="s">
        <v>29</v>
      </c>
      <c r="C65" s="229">
        <v>0.5</v>
      </c>
      <c r="D65" s="229">
        <v>0.8</v>
      </c>
      <c r="E65" s="229">
        <v>0.5</v>
      </c>
      <c r="F65" s="229">
        <v>0.8</v>
      </c>
      <c r="G65" s="250"/>
      <c r="H65" s="250"/>
      <c r="I65" s="250"/>
      <c r="J65" s="250"/>
      <c r="K65" s="250"/>
      <c r="L65" s="250"/>
      <c r="M65" s="250"/>
      <c r="N65" s="250"/>
      <c r="O65" s="250"/>
      <c r="P65" s="250"/>
    </row>
    <row r="66" spans="1:16" x14ac:dyDescent="0.55000000000000004">
      <c r="A66" s="222"/>
      <c r="B66" s="191" t="s">
        <v>140</v>
      </c>
      <c r="C66" s="229">
        <v>20</v>
      </c>
      <c r="D66" s="229">
        <v>33</v>
      </c>
      <c r="E66" s="229">
        <v>20</v>
      </c>
      <c r="F66" s="229">
        <v>33</v>
      </c>
      <c r="G66" s="250"/>
      <c r="H66" s="250"/>
      <c r="I66" s="250"/>
      <c r="J66" s="250"/>
      <c r="K66" s="250"/>
      <c r="L66" s="250"/>
      <c r="M66" s="250"/>
      <c r="N66" s="250"/>
      <c r="O66" s="250"/>
      <c r="P66" s="250"/>
    </row>
    <row r="67" spans="1:16" x14ac:dyDescent="0.55000000000000004">
      <c r="A67" s="188" t="s">
        <v>478</v>
      </c>
      <c r="B67" s="193" t="s">
        <v>110</v>
      </c>
      <c r="C67" s="247"/>
      <c r="D67" s="247"/>
      <c r="E67" s="248">
        <v>150</v>
      </c>
      <c r="F67" s="248">
        <v>200</v>
      </c>
      <c r="G67" s="250">
        <v>0.06</v>
      </c>
      <c r="H67" s="250">
        <v>7.0000000000000007E-2</v>
      </c>
      <c r="I67" s="250">
        <v>0.04</v>
      </c>
      <c r="J67" s="250">
        <v>0.06</v>
      </c>
      <c r="K67" s="250">
        <v>9.52</v>
      </c>
      <c r="L67" s="250">
        <v>15.03</v>
      </c>
      <c r="M67" s="250">
        <v>39</v>
      </c>
      <c r="N67" s="250">
        <v>61</v>
      </c>
      <c r="O67" s="250">
        <v>0.75</v>
      </c>
      <c r="P67" s="250">
        <v>1</v>
      </c>
    </row>
    <row r="68" spans="1:16" x14ac:dyDescent="0.55000000000000004">
      <c r="A68" s="222"/>
      <c r="B68" s="154" t="s">
        <v>111</v>
      </c>
      <c r="C68" s="181">
        <v>16</v>
      </c>
      <c r="D68" s="181">
        <v>22</v>
      </c>
      <c r="E68" s="181">
        <v>15</v>
      </c>
      <c r="F68" s="181">
        <v>20</v>
      </c>
      <c r="G68" s="250"/>
      <c r="H68" s="250"/>
      <c r="I68" s="250"/>
      <c r="J68" s="250"/>
      <c r="K68" s="250"/>
      <c r="L68" s="250"/>
      <c r="M68" s="250"/>
      <c r="N68" s="250"/>
      <c r="O68" s="250"/>
      <c r="P68" s="250"/>
    </row>
    <row r="69" spans="1:16" x14ac:dyDescent="0.55000000000000004">
      <c r="A69" s="222"/>
      <c r="B69" s="151" t="s">
        <v>22</v>
      </c>
      <c r="C69" s="181">
        <v>8</v>
      </c>
      <c r="D69" s="181">
        <v>13</v>
      </c>
      <c r="E69" s="181">
        <v>8</v>
      </c>
      <c r="F69" s="181">
        <v>13</v>
      </c>
      <c r="G69" s="250"/>
      <c r="H69" s="250"/>
      <c r="I69" s="250"/>
      <c r="J69" s="250"/>
      <c r="K69" s="250"/>
      <c r="L69" s="250"/>
      <c r="M69" s="250"/>
      <c r="N69" s="250"/>
      <c r="O69" s="250"/>
      <c r="P69" s="250"/>
    </row>
    <row r="70" spans="1:16" x14ac:dyDescent="0.55000000000000004">
      <c r="A70" s="188" t="s">
        <v>479</v>
      </c>
      <c r="B70" s="189" t="s">
        <v>64</v>
      </c>
      <c r="C70" s="247">
        <v>40</v>
      </c>
      <c r="D70" s="247">
        <v>50</v>
      </c>
      <c r="E70" s="248">
        <v>40</v>
      </c>
      <c r="F70" s="248">
        <v>50</v>
      </c>
      <c r="G70" s="249">
        <v>1.64</v>
      </c>
      <c r="H70" s="249">
        <v>2.2999999999999998</v>
      </c>
      <c r="I70" s="249">
        <v>0.48</v>
      </c>
      <c r="J70" s="249">
        <v>0.6</v>
      </c>
      <c r="K70" s="249">
        <v>13.36</v>
      </c>
      <c r="L70" s="249">
        <v>16.7</v>
      </c>
      <c r="M70" s="249">
        <f>G70*4+I70*9+K70*4</f>
        <v>64.319999999999993</v>
      </c>
      <c r="N70" s="249">
        <f>H70*4+J70*9+L70*4</f>
        <v>81.399999999999991</v>
      </c>
      <c r="O70" s="249">
        <v>0</v>
      </c>
      <c r="P70" s="249">
        <v>0</v>
      </c>
    </row>
    <row r="71" spans="1:16" x14ac:dyDescent="0.55000000000000004">
      <c r="A71" s="222"/>
      <c r="B71" s="189" t="s">
        <v>32</v>
      </c>
      <c r="C71" s="247"/>
      <c r="D71" s="247"/>
      <c r="E71" s="224">
        <f t="shared" ref="E71:P71" si="2">E23+E37+E52+E53+E54+E67+E70</f>
        <v>550</v>
      </c>
      <c r="F71" s="224">
        <f t="shared" si="2"/>
        <v>718</v>
      </c>
      <c r="G71" s="224">
        <f t="shared" si="2"/>
        <v>19.18</v>
      </c>
      <c r="H71" s="224">
        <f t="shared" si="2"/>
        <v>23.650000000000002</v>
      </c>
      <c r="I71" s="224">
        <f t="shared" si="2"/>
        <v>24.349999999999998</v>
      </c>
      <c r="J71" s="224">
        <f t="shared" si="2"/>
        <v>32.4</v>
      </c>
      <c r="K71" s="224">
        <f t="shared" si="2"/>
        <v>61.33</v>
      </c>
      <c r="L71" s="224">
        <f t="shared" si="2"/>
        <v>81.93</v>
      </c>
      <c r="M71" s="224">
        <f t="shared" si="2"/>
        <v>577.47</v>
      </c>
      <c r="N71" s="224">
        <f t="shared" si="2"/>
        <v>757.00999999999988</v>
      </c>
      <c r="O71" s="224">
        <f t="shared" si="2"/>
        <v>9</v>
      </c>
      <c r="P71" s="224">
        <f t="shared" si="2"/>
        <v>11.120000000000001</v>
      </c>
    </row>
    <row r="72" spans="1:16" x14ac:dyDescent="0.55000000000000004">
      <c r="A72" s="222"/>
      <c r="B72" s="154" t="s">
        <v>65</v>
      </c>
      <c r="C72" s="249"/>
      <c r="D72" s="249"/>
      <c r="E72" s="229"/>
      <c r="F72" s="161"/>
      <c r="G72" s="250"/>
      <c r="H72" s="250"/>
      <c r="I72" s="250"/>
      <c r="J72" s="250"/>
      <c r="K72" s="250"/>
      <c r="L72" s="250"/>
      <c r="M72" s="250"/>
      <c r="N72" s="250"/>
      <c r="O72" s="250"/>
      <c r="P72" s="250"/>
    </row>
    <row r="73" spans="1:16" x14ac:dyDescent="0.55000000000000004">
      <c r="A73" s="188" t="s">
        <v>480</v>
      </c>
      <c r="B73" s="223" t="s">
        <v>481</v>
      </c>
      <c r="C73" s="198"/>
      <c r="D73" s="198"/>
      <c r="E73" s="199">
        <v>150</v>
      </c>
      <c r="F73" s="199">
        <v>150</v>
      </c>
      <c r="G73" s="202">
        <v>3.2</v>
      </c>
      <c r="H73" s="202">
        <v>3.2</v>
      </c>
      <c r="I73" s="202">
        <v>5.52</v>
      </c>
      <c r="J73" s="202">
        <v>5.52</v>
      </c>
      <c r="K73" s="202">
        <v>21.03</v>
      </c>
      <c r="L73" s="202">
        <v>21.03</v>
      </c>
      <c r="M73" s="202">
        <v>147</v>
      </c>
      <c r="N73" s="202">
        <v>147</v>
      </c>
      <c r="O73" s="202">
        <v>18.559999999999999</v>
      </c>
      <c r="P73" s="202">
        <v>18.559999999999999</v>
      </c>
    </row>
    <row r="74" spans="1:16" x14ac:dyDescent="0.55000000000000004">
      <c r="A74" s="188"/>
      <c r="B74" s="223" t="s">
        <v>232</v>
      </c>
      <c r="C74" s="198"/>
      <c r="D74" s="198"/>
      <c r="E74" s="199">
        <v>60</v>
      </c>
      <c r="F74" s="199">
        <v>80</v>
      </c>
      <c r="G74" s="176">
        <v>2.8</v>
      </c>
      <c r="H74" s="176">
        <v>3.73</v>
      </c>
      <c r="I74" s="176">
        <v>8.51</v>
      </c>
      <c r="J74" s="176">
        <v>11.35</v>
      </c>
      <c r="K74" s="176">
        <v>0.33</v>
      </c>
      <c r="L74" s="176">
        <v>0.44</v>
      </c>
      <c r="M74" s="176">
        <v>89.11</v>
      </c>
      <c r="N74" s="176">
        <v>118.81</v>
      </c>
      <c r="O74" s="176">
        <v>0.4</v>
      </c>
      <c r="P74" s="176">
        <v>0.53</v>
      </c>
    </row>
    <row r="75" spans="1:16" x14ac:dyDescent="0.55000000000000004">
      <c r="A75" s="222"/>
      <c r="B75" s="194" t="s">
        <v>48</v>
      </c>
      <c r="C75" s="201">
        <v>170</v>
      </c>
      <c r="D75" s="201">
        <v>170</v>
      </c>
      <c r="E75" s="205">
        <v>128</v>
      </c>
      <c r="F75" s="177">
        <v>128</v>
      </c>
      <c r="G75" s="200"/>
      <c r="H75" s="200"/>
      <c r="I75" s="200"/>
      <c r="J75" s="200"/>
      <c r="K75" s="200"/>
      <c r="L75" s="200"/>
      <c r="M75" s="200"/>
      <c r="N75" s="200"/>
      <c r="O75" s="200"/>
      <c r="P75" s="200"/>
    </row>
    <row r="76" spans="1:16" x14ac:dyDescent="0.55000000000000004">
      <c r="A76" s="222"/>
      <c r="B76" s="194" t="s">
        <v>49</v>
      </c>
      <c r="C76" s="201">
        <v>183</v>
      </c>
      <c r="D76" s="201">
        <v>183</v>
      </c>
      <c r="E76" s="205">
        <v>128</v>
      </c>
      <c r="F76" s="177">
        <v>128</v>
      </c>
      <c r="G76" s="200"/>
      <c r="H76" s="200"/>
      <c r="I76" s="200"/>
      <c r="J76" s="200"/>
      <c r="K76" s="200"/>
      <c r="L76" s="200"/>
      <c r="M76" s="200"/>
      <c r="N76" s="200"/>
      <c r="O76" s="200"/>
      <c r="P76" s="200"/>
    </row>
    <row r="77" spans="1:16" ht="42.75" customHeight="1" x14ac:dyDescent="0.55000000000000004">
      <c r="A77" s="222"/>
      <c r="B77" s="194" t="s">
        <v>50</v>
      </c>
      <c r="C77" s="201">
        <v>197</v>
      </c>
      <c r="D77" s="201">
        <v>197</v>
      </c>
      <c r="E77" s="205">
        <v>128</v>
      </c>
      <c r="F77" s="177">
        <v>128</v>
      </c>
      <c r="G77" s="200"/>
      <c r="H77" s="200"/>
      <c r="I77" s="200"/>
      <c r="J77" s="200"/>
      <c r="K77" s="200"/>
      <c r="L77" s="200"/>
      <c r="M77" s="200"/>
      <c r="N77" s="200"/>
      <c r="O77" s="200"/>
      <c r="P77" s="200"/>
    </row>
    <row r="78" spans="1:16" x14ac:dyDescent="0.55000000000000004">
      <c r="A78" s="222"/>
      <c r="B78" s="194" t="s">
        <v>51</v>
      </c>
      <c r="C78" s="201">
        <v>214</v>
      </c>
      <c r="D78" s="201">
        <v>214</v>
      </c>
      <c r="E78" s="205">
        <v>128</v>
      </c>
      <c r="F78" s="177">
        <v>128</v>
      </c>
      <c r="G78" s="200"/>
      <c r="H78" s="200"/>
      <c r="I78" s="200"/>
      <c r="J78" s="200"/>
      <c r="K78" s="200"/>
      <c r="L78" s="200"/>
      <c r="M78" s="200"/>
      <c r="N78" s="200"/>
      <c r="O78" s="200"/>
      <c r="P78" s="200"/>
    </row>
    <row r="79" spans="1:16" x14ac:dyDescent="0.55000000000000004">
      <c r="A79" s="222"/>
      <c r="B79" s="191" t="s">
        <v>52</v>
      </c>
      <c r="C79" s="205">
        <v>128</v>
      </c>
      <c r="D79" s="205">
        <v>128</v>
      </c>
      <c r="E79" s="205">
        <v>128</v>
      </c>
      <c r="F79" s="177">
        <v>128</v>
      </c>
      <c r="G79" s="200"/>
      <c r="H79" s="200"/>
      <c r="I79" s="200"/>
      <c r="J79" s="200"/>
      <c r="K79" s="200"/>
      <c r="L79" s="200"/>
      <c r="M79" s="200"/>
      <c r="N79" s="200"/>
      <c r="O79" s="200"/>
      <c r="P79" s="200"/>
    </row>
    <row r="80" spans="1:16" x14ac:dyDescent="0.55000000000000004">
      <c r="A80" s="222"/>
      <c r="B80" s="191" t="s">
        <v>44</v>
      </c>
      <c r="C80" s="207">
        <v>5</v>
      </c>
      <c r="D80" s="207">
        <v>6</v>
      </c>
      <c r="E80" s="201">
        <v>4</v>
      </c>
      <c r="F80" s="201">
        <v>5</v>
      </c>
      <c r="G80" s="200"/>
      <c r="H80" s="200"/>
      <c r="I80" s="200"/>
      <c r="J80" s="200"/>
      <c r="K80" s="200"/>
      <c r="L80" s="200"/>
      <c r="M80" s="200"/>
      <c r="N80" s="200"/>
      <c r="O80" s="200"/>
      <c r="P80" s="200"/>
    </row>
    <row r="81" spans="1:16" x14ac:dyDescent="0.55000000000000004">
      <c r="A81" s="222"/>
      <c r="B81" s="191" t="s">
        <v>45</v>
      </c>
      <c r="C81" s="200">
        <v>4</v>
      </c>
      <c r="D81" s="200">
        <v>5</v>
      </c>
      <c r="E81" s="201">
        <v>4</v>
      </c>
      <c r="F81" s="201">
        <v>5</v>
      </c>
      <c r="G81" s="200"/>
      <c r="H81" s="200"/>
      <c r="I81" s="200"/>
      <c r="J81" s="200"/>
      <c r="K81" s="200"/>
      <c r="L81" s="200"/>
      <c r="M81" s="200"/>
      <c r="N81" s="200"/>
      <c r="O81" s="200"/>
      <c r="P81" s="200"/>
    </row>
    <row r="82" spans="1:16" x14ac:dyDescent="0.55000000000000004">
      <c r="A82" s="222"/>
      <c r="B82" s="191" t="s">
        <v>29</v>
      </c>
      <c r="C82" s="201">
        <v>5</v>
      </c>
      <c r="D82" s="201">
        <v>5</v>
      </c>
      <c r="E82" s="201">
        <v>5</v>
      </c>
      <c r="F82" s="201">
        <v>5</v>
      </c>
      <c r="G82" s="200"/>
      <c r="H82" s="200"/>
      <c r="I82" s="200"/>
      <c r="J82" s="200"/>
      <c r="K82" s="200"/>
      <c r="L82" s="200"/>
      <c r="M82" s="200"/>
      <c r="N82" s="200"/>
      <c r="O82" s="200"/>
      <c r="P82" s="200"/>
    </row>
    <row r="83" spans="1:16" x14ac:dyDescent="0.55000000000000004">
      <c r="A83" s="222"/>
      <c r="B83" s="191" t="s">
        <v>72</v>
      </c>
      <c r="C83" s="201">
        <v>23</v>
      </c>
      <c r="D83" s="201">
        <v>23</v>
      </c>
      <c r="E83" s="201">
        <v>23</v>
      </c>
      <c r="F83" s="201">
        <v>23</v>
      </c>
      <c r="G83" s="178"/>
      <c r="H83" s="200"/>
      <c r="I83" s="200"/>
      <c r="J83" s="200"/>
      <c r="K83" s="200"/>
      <c r="L83" s="200"/>
      <c r="M83" s="200"/>
      <c r="N83" s="200"/>
      <c r="O83" s="200"/>
      <c r="P83" s="200"/>
    </row>
    <row r="84" spans="1:16" ht="45" customHeight="1" x14ac:dyDescent="0.55000000000000004">
      <c r="A84" s="222"/>
      <c r="B84" s="191" t="s">
        <v>233</v>
      </c>
      <c r="C84" s="201">
        <v>56</v>
      </c>
      <c r="D84" s="201">
        <v>75</v>
      </c>
      <c r="E84" s="201">
        <v>53</v>
      </c>
      <c r="F84" s="201">
        <v>71</v>
      </c>
      <c r="G84" s="178"/>
      <c r="H84" s="200"/>
      <c r="I84" s="200"/>
      <c r="J84" s="200"/>
      <c r="K84" s="200"/>
      <c r="L84" s="200"/>
      <c r="M84" s="200"/>
      <c r="N84" s="200"/>
      <c r="O84" s="200"/>
      <c r="P84" s="200"/>
    </row>
    <row r="85" spans="1:16" x14ac:dyDescent="0.55000000000000004">
      <c r="A85" s="222"/>
      <c r="B85" s="191" t="s">
        <v>40</v>
      </c>
      <c r="C85" s="201">
        <v>4</v>
      </c>
      <c r="D85" s="201">
        <v>5</v>
      </c>
      <c r="E85" s="201">
        <v>4</v>
      </c>
      <c r="F85" s="201">
        <v>5</v>
      </c>
      <c r="G85" s="178"/>
      <c r="H85" s="200"/>
      <c r="I85" s="200"/>
      <c r="J85" s="200"/>
      <c r="K85" s="200"/>
      <c r="L85" s="200"/>
      <c r="M85" s="200"/>
      <c r="N85" s="200"/>
      <c r="O85" s="200"/>
      <c r="P85" s="200"/>
    </row>
    <row r="86" spans="1:16" x14ac:dyDescent="0.55000000000000004">
      <c r="A86" s="188" t="s">
        <v>482</v>
      </c>
      <c r="B86" s="189" t="s">
        <v>74</v>
      </c>
      <c r="C86" s="247"/>
      <c r="D86" s="247"/>
      <c r="E86" s="248">
        <v>180</v>
      </c>
      <c r="F86" s="248">
        <v>200</v>
      </c>
      <c r="G86" s="250">
        <v>0.03</v>
      </c>
      <c r="H86" s="250">
        <v>0.03</v>
      </c>
      <c r="I86" s="250">
        <v>0.01</v>
      </c>
      <c r="J86" s="250">
        <v>0.01</v>
      </c>
      <c r="K86" s="250">
        <v>9.98</v>
      </c>
      <c r="L86" s="250">
        <v>12.97</v>
      </c>
      <c r="M86" s="250">
        <v>42</v>
      </c>
      <c r="N86" s="250">
        <v>54</v>
      </c>
      <c r="O86" s="250">
        <v>0</v>
      </c>
      <c r="P86" s="250">
        <v>0</v>
      </c>
    </row>
    <row r="87" spans="1:16" x14ac:dyDescent="0.55000000000000004">
      <c r="A87" s="222"/>
      <c r="B87" s="190" t="s">
        <v>75</v>
      </c>
      <c r="C87" s="229">
        <v>0.45</v>
      </c>
      <c r="D87" s="229">
        <v>0.54</v>
      </c>
      <c r="E87" s="229">
        <v>0.45</v>
      </c>
      <c r="F87" s="229">
        <v>0.54</v>
      </c>
      <c r="G87" s="185"/>
      <c r="H87" s="185"/>
      <c r="I87" s="185"/>
      <c r="J87" s="185"/>
      <c r="K87" s="185"/>
      <c r="L87" s="185"/>
      <c r="M87" s="185"/>
      <c r="N87" s="185"/>
      <c r="O87" s="185"/>
      <c r="P87" s="185"/>
    </row>
    <row r="88" spans="1:16" x14ac:dyDescent="0.55000000000000004">
      <c r="A88" s="222"/>
      <c r="B88" s="190" t="s">
        <v>22</v>
      </c>
      <c r="C88" s="229">
        <v>10</v>
      </c>
      <c r="D88" s="229">
        <v>13</v>
      </c>
      <c r="E88" s="229">
        <v>10</v>
      </c>
      <c r="F88" s="229">
        <v>13</v>
      </c>
      <c r="G88" s="185"/>
      <c r="H88" s="185"/>
      <c r="I88" s="185"/>
      <c r="J88" s="185"/>
      <c r="K88" s="185"/>
      <c r="L88" s="185"/>
      <c r="M88" s="185"/>
      <c r="N88" s="185"/>
      <c r="O88" s="185"/>
      <c r="P88" s="185"/>
    </row>
    <row r="89" spans="1:16" x14ac:dyDescent="0.55000000000000004">
      <c r="A89" s="188" t="s">
        <v>483</v>
      </c>
      <c r="B89" s="126" t="s">
        <v>346</v>
      </c>
      <c r="C89" s="19"/>
      <c r="D89" s="19"/>
      <c r="E89" s="248">
        <v>13</v>
      </c>
      <c r="F89" s="248">
        <v>42</v>
      </c>
      <c r="G89" s="250">
        <v>0.63</v>
      </c>
      <c r="H89" s="250">
        <v>2.04</v>
      </c>
      <c r="I89" s="250">
        <v>0.37</v>
      </c>
      <c r="J89" s="250">
        <v>1.2</v>
      </c>
      <c r="K89" s="250">
        <v>13.54</v>
      </c>
      <c r="L89" s="250">
        <v>43.74</v>
      </c>
      <c r="M89" s="250">
        <v>84.97</v>
      </c>
      <c r="N89" s="250">
        <v>274.52</v>
      </c>
      <c r="O89" s="250">
        <v>0</v>
      </c>
      <c r="P89" s="250">
        <v>0</v>
      </c>
    </row>
    <row r="90" spans="1:16" x14ac:dyDescent="0.55000000000000004">
      <c r="A90" s="188"/>
      <c r="B90" s="190" t="s">
        <v>326</v>
      </c>
      <c r="C90" s="40">
        <v>13</v>
      </c>
      <c r="D90" s="40">
        <v>42</v>
      </c>
      <c r="E90" s="40">
        <v>13</v>
      </c>
      <c r="F90" s="40">
        <v>42</v>
      </c>
      <c r="G90" s="250"/>
      <c r="H90" s="250"/>
      <c r="I90" s="250"/>
      <c r="J90" s="250"/>
      <c r="K90" s="250"/>
      <c r="L90" s="250"/>
      <c r="M90" s="250"/>
      <c r="N90" s="250"/>
      <c r="O90" s="250"/>
      <c r="P90" s="250"/>
    </row>
    <row r="91" spans="1:16" x14ac:dyDescent="0.55000000000000004">
      <c r="A91" s="188" t="s">
        <v>484</v>
      </c>
      <c r="B91" s="24" t="s">
        <v>77</v>
      </c>
      <c r="C91" s="19">
        <v>93</v>
      </c>
      <c r="D91" s="19">
        <v>93</v>
      </c>
      <c r="E91" s="248">
        <v>93</v>
      </c>
      <c r="F91" s="248">
        <v>93</v>
      </c>
      <c r="G91" s="250">
        <v>0.37</v>
      </c>
      <c r="H91" s="250">
        <v>0.37</v>
      </c>
      <c r="I91" s="250">
        <v>0.37</v>
      </c>
      <c r="J91" s="250">
        <v>0.37</v>
      </c>
      <c r="K91" s="250">
        <v>9.73</v>
      </c>
      <c r="L91" s="250">
        <v>9.73</v>
      </c>
      <c r="M91" s="250">
        <v>41.85</v>
      </c>
      <c r="N91" s="250">
        <v>41.85</v>
      </c>
      <c r="O91" s="250">
        <v>9.3000000000000007</v>
      </c>
      <c r="P91" s="250">
        <v>9.3000000000000007</v>
      </c>
    </row>
    <row r="92" spans="1:16" x14ac:dyDescent="0.55000000000000004">
      <c r="A92" s="188" t="s">
        <v>479</v>
      </c>
      <c r="B92" s="189" t="s">
        <v>78</v>
      </c>
      <c r="C92" s="247">
        <v>35</v>
      </c>
      <c r="D92" s="247">
        <v>40</v>
      </c>
      <c r="E92" s="248">
        <v>35</v>
      </c>
      <c r="F92" s="248">
        <v>40</v>
      </c>
      <c r="G92" s="250">
        <v>1.66</v>
      </c>
      <c r="H92" s="250">
        <v>2</v>
      </c>
      <c r="I92" s="250">
        <v>0.28000000000000003</v>
      </c>
      <c r="J92" s="250">
        <v>0.32</v>
      </c>
      <c r="K92" s="250">
        <v>17.22</v>
      </c>
      <c r="L92" s="250">
        <v>19.68</v>
      </c>
      <c r="M92" s="250">
        <f>G92*4+I92*9+K92*4</f>
        <v>78.039999999999992</v>
      </c>
      <c r="N92" s="250">
        <f>H92*4+J92*9+L92*4</f>
        <v>89.6</v>
      </c>
      <c r="O92" s="250">
        <v>0</v>
      </c>
      <c r="P92" s="250">
        <v>0</v>
      </c>
    </row>
    <row r="93" spans="1:16" x14ac:dyDescent="0.55000000000000004">
      <c r="A93" s="222"/>
      <c r="B93" s="189" t="s">
        <v>32</v>
      </c>
      <c r="C93" s="247"/>
      <c r="D93" s="247"/>
      <c r="E93" s="224">
        <f t="shared" ref="E93:P93" si="3">E73+E74+E86+E89+E91+E92</f>
        <v>531</v>
      </c>
      <c r="F93" s="224">
        <f t="shared" si="3"/>
        <v>605</v>
      </c>
      <c r="G93" s="224">
        <f t="shared" si="3"/>
        <v>8.69</v>
      </c>
      <c r="H93" s="224">
        <f t="shared" si="3"/>
        <v>11.37</v>
      </c>
      <c r="I93" s="224">
        <f t="shared" si="3"/>
        <v>15.059999999999997</v>
      </c>
      <c r="J93" s="224">
        <f t="shared" si="3"/>
        <v>18.77</v>
      </c>
      <c r="K93" s="224">
        <f t="shared" si="3"/>
        <v>71.83</v>
      </c>
      <c r="L93" s="224">
        <f t="shared" si="3"/>
        <v>107.59</v>
      </c>
      <c r="M93" s="224">
        <f t="shared" si="3"/>
        <v>482.97</v>
      </c>
      <c r="N93" s="224">
        <f t="shared" si="3"/>
        <v>725.78</v>
      </c>
      <c r="O93" s="224">
        <f t="shared" si="3"/>
        <v>28.259999999999998</v>
      </c>
      <c r="P93" s="224">
        <f t="shared" si="3"/>
        <v>28.39</v>
      </c>
    </row>
    <row r="94" spans="1:16" x14ac:dyDescent="0.55000000000000004">
      <c r="A94" s="222"/>
      <c r="B94" s="163" t="s">
        <v>79</v>
      </c>
      <c r="C94" s="196"/>
      <c r="D94" s="196"/>
      <c r="E94" s="196"/>
      <c r="F94" s="196"/>
      <c r="G94" s="250"/>
      <c r="H94" s="250"/>
      <c r="I94" s="250"/>
      <c r="J94" s="250"/>
      <c r="K94" s="250"/>
      <c r="L94" s="250"/>
      <c r="M94" s="250"/>
      <c r="N94" s="250"/>
      <c r="O94" s="250"/>
      <c r="P94" s="250"/>
    </row>
    <row r="95" spans="1:16" x14ac:dyDescent="0.55000000000000004">
      <c r="A95" s="222" t="s">
        <v>485</v>
      </c>
      <c r="B95" s="189" t="s">
        <v>81</v>
      </c>
      <c r="C95" s="247">
        <v>154</v>
      </c>
      <c r="D95" s="247">
        <v>154</v>
      </c>
      <c r="E95" s="248">
        <v>150</v>
      </c>
      <c r="F95" s="248">
        <v>150</v>
      </c>
      <c r="G95" s="250">
        <v>4.3600000000000003</v>
      </c>
      <c r="H95" s="250">
        <v>4.3600000000000003</v>
      </c>
      <c r="I95" s="250">
        <v>3.76</v>
      </c>
      <c r="J95" s="250">
        <v>3.76</v>
      </c>
      <c r="K95" s="250">
        <v>6</v>
      </c>
      <c r="L95" s="250">
        <v>6</v>
      </c>
      <c r="M95" s="250">
        <v>79.5</v>
      </c>
      <c r="N95" s="250">
        <v>79.5</v>
      </c>
      <c r="O95" s="250">
        <v>1.06</v>
      </c>
      <c r="P95" s="250">
        <v>1.06</v>
      </c>
    </row>
    <row r="96" spans="1:16" x14ac:dyDescent="0.55000000000000004">
      <c r="A96" s="222"/>
      <c r="B96" s="189" t="s">
        <v>32</v>
      </c>
      <c r="C96" s="247"/>
      <c r="D96" s="247"/>
      <c r="E96" s="224">
        <f>E95</f>
        <v>150</v>
      </c>
      <c r="F96" s="224">
        <f t="shared" ref="F96:P96" si="4">F95</f>
        <v>150</v>
      </c>
      <c r="G96" s="224">
        <f t="shared" si="4"/>
        <v>4.3600000000000003</v>
      </c>
      <c r="H96" s="224">
        <f t="shared" si="4"/>
        <v>4.3600000000000003</v>
      </c>
      <c r="I96" s="224">
        <f t="shared" si="4"/>
        <v>3.76</v>
      </c>
      <c r="J96" s="224">
        <f t="shared" si="4"/>
        <v>3.76</v>
      </c>
      <c r="K96" s="224">
        <f t="shared" si="4"/>
        <v>6</v>
      </c>
      <c r="L96" s="224">
        <f t="shared" si="4"/>
        <v>6</v>
      </c>
      <c r="M96" s="224">
        <f t="shared" si="4"/>
        <v>79.5</v>
      </c>
      <c r="N96" s="224">
        <f t="shared" si="4"/>
        <v>79.5</v>
      </c>
      <c r="O96" s="224">
        <f t="shared" si="4"/>
        <v>1.06</v>
      </c>
      <c r="P96" s="224">
        <f t="shared" si="4"/>
        <v>1.06</v>
      </c>
    </row>
    <row r="97" spans="1:16" x14ac:dyDescent="0.55000000000000004">
      <c r="A97" s="222"/>
      <c r="B97" s="164" t="s">
        <v>82</v>
      </c>
      <c r="C97" s="229"/>
      <c r="D97" s="229"/>
      <c r="E97" s="229"/>
      <c r="F97" s="161"/>
      <c r="G97" s="249"/>
      <c r="H97" s="249"/>
      <c r="I97" s="249"/>
      <c r="J97" s="249"/>
      <c r="K97" s="249"/>
      <c r="L97" s="249"/>
      <c r="M97" s="249"/>
      <c r="N97" s="249"/>
      <c r="O97" s="249"/>
      <c r="P97" s="249"/>
    </row>
    <row r="98" spans="1:16" x14ac:dyDescent="0.55000000000000004">
      <c r="A98" s="222"/>
      <c r="B98" s="190" t="s">
        <v>83</v>
      </c>
      <c r="C98" s="248">
        <v>4</v>
      </c>
      <c r="D98" s="248">
        <v>6</v>
      </c>
      <c r="E98" s="248">
        <v>4</v>
      </c>
      <c r="F98" s="248">
        <v>6</v>
      </c>
      <c r="G98" s="249"/>
      <c r="H98" s="249"/>
      <c r="I98" s="249"/>
      <c r="J98" s="249"/>
      <c r="K98" s="249"/>
      <c r="L98" s="249"/>
      <c r="M98" s="249"/>
      <c r="N98" s="249"/>
      <c r="O98" s="249"/>
      <c r="P98" s="249"/>
    </row>
    <row r="99" spans="1:16" x14ac:dyDescent="0.55000000000000004">
      <c r="A99" s="222"/>
      <c r="B99" s="197" t="s">
        <v>84</v>
      </c>
      <c r="C99" s="162"/>
      <c r="D99" s="162"/>
      <c r="E99" s="27">
        <f t="shared" ref="E99:P99" si="5">E18+E21+E71+E93+E96</f>
        <v>1722</v>
      </c>
      <c r="F99" s="27">
        <f t="shared" si="5"/>
        <v>2058</v>
      </c>
      <c r="G99" s="27">
        <f t="shared" si="5"/>
        <v>42.96</v>
      </c>
      <c r="H99" s="27">
        <f t="shared" si="5"/>
        <v>54.56</v>
      </c>
      <c r="I99" s="27">
        <f t="shared" si="5"/>
        <v>58.769999999999989</v>
      </c>
      <c r="J99" s="27">
        <f t="shared" si="5"/>
        <v>74.710000000000008</v>
      </c>
      <c r="K99" s="27">
        <f t="shared" si="5"/>
        <v>194.67000000000002</v>
      </c>
      <c r="L99" s="27">
        <f t="shared" si="5"/>
        <v>269.95000000000005</v>
      </c>
      <c r="M99" s="27">
        <f t="shared" si="5"/>
        <v>1545.73</v>
      </c>
      <c r="N99" s="27">
        <f t="shared" si="5"/>
        <v>2097.46</v>
      </c>
      <c r="O99" s="27">
        <f t="shared" si="5"/>
        <v>43.49</v>
      </c>
      <c r="P99" s="27">
        <f t="shared" si="5"/>
        <v>46.53</v>
      </c>
    </row>
    <row r="131" spans="5:6" s="14" customFormat="1" x14ac:dyDescent="0.55000000000000004">
      <c r="E131" s="186"/>
      <c r="F131" s="186"/>
    </row>
    <row r="132" spans="5:6" s="14" customFormat="1" x14ac:dyDescent="0.55000000000000004">
      <c r="E132" s="74"/>
      <c r="F132" s="74"/>
    </row>
  </sheetData>
  <mergeCells count="11">
    <mergeCell ref="A1:A3"/>
    <mergeCell ref="B1:B3"/>
    <mergeCell ref="G1:L2"/>
    <mergeCell ref="M1:N2"/>
    <mergeCell ref="O1:P2"/>
    <mergeCell ref="O3:P3"/>
    <mergeCell ref="C1:D2"/>
    <mergeCell ref="E1:F2"/>
    <mergeCell ref="I3:J3"/>
    <mergeCell ref="G3:H3"/>
    <mergeCell ref="K3:L3"/>
  </mergeCells>
  <pageMargins left="0" right="0" top="0" bottom="0" header="0" footer="0"/>
  <pageSetup paperSize="9" scale="35" orientation="landscape" r:id="rId1"/>
  <rowBreaks count="1" manualBreakCount="1">
    <brk id="44" max="1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4"/>
  <sheetViews>
    <sheetView topLeftCell="A91" zoomScale="40" zoomScaleNormal="100" zoomScaleSheetLayoutView="40" workbookViewId="0">
      <selection activeCell="C31" sqref="C31:F31"/>
    </sheetView>
  </sheetViews>
  <sheetFormatPr defaultRowHeight="38.25" x14ac:dyDescent="0.55000000000000004"/>
  <cols>
    <col min="1" max="1" width="33.85546875" style="30" bestFit="1" customWidth="1"/>
    <col min="2" max="2" width="99.140625" style="14" customWidth="1"/>
    <col min="3" max="3" width="21.85546875" style="93" bestFit="1" customWidth="1"/>
    <col min="4" max="4" width="20.140625" style="93" bestFit="1" customWidth="1"/>
    <col min="5" max="6" width="23.5703125" style="42" bestFit="1" customWidth="1"/>
    <col min="7" max="10" width="16.7109375" style="14" bestFit="1" customWidth="1"/>
    <col min="11" max="12" width="20.140625" style="14" bestFit="1" customWidth="1"/>
    <col min="13" max="14" width="23.5703125" style="14" bestFit="1" customWidth="1"/>
    <col min="15" max="16" width="16.7109375" style="14" bestFit="1" customWidth="1"/>
    <col min="17" max="16384" width="9.140625" style="14"/>
  </cols>
  <sheetData>
    <row r="1" spans="1:16" ht="38.25" customHeight="1" x14ac:dyDescent="0.55000000000000004">
      <c r="A1" s="293" t="s">
        <v>0</v>
      </c>
      <c r="B1" s="294" t="s">
        <v>486</v>
      </c>
      <c r="C1" s="293" t="s">
        <v>2</v>
      </c>
      <c r="D1" s="292"/>
      <c r="E1" s="293" t="s">
        <v>2</v>
      </c>
      <c r="F1" s="292"/>
      <c r="G1" s="291" t="s">
        <v>3</v>
      </c>
      <c r="H1" s="291"/>
      <c r="I1" s="291"/>
      <c r="J1" s="291"/>
      <c r="K1" s="291"/>
      <c r="L1" s="291"/>
      <c r="M1" s="293" t="s">
        <v>4</v>
      </c>
      <c r="N1" s="292"/>
      <c r="O1" s="293" t="s">
        <v>5</v>
      </c>
      <c r="P1" s="293"/>
    </row>
    <row r="2" spans="1:16" x14ac:dyDescent="0.55000000000000004">
      <c r="A2" s="293"/>
      <c r="B2" s="295"/>
      <c r="C2" s="292"/>
      <c r="D2" s="292"/>
      <c r="E2" s="292"/>
      <c r="F2" s="292"/>
      <c r="G2" s="291"/>
      <c r="H2" s="291"/>
      <c r="I2" s="291"/>
      <c r="J2" s="291"/>
      <c r="K2" s="291"/>
      <c r="L2" s="291"/>
      <c r="M2" s="292"/>
      <c r="N2" s="292"/>
      <c r="O2" s="293"/>
      <c r="P2" s="293"/>
    </row>
    <row r="3" spans="1:16" ht="83.25" customHeight="1" x14ac:dyDescent="0.55000000000000004">
      <c r="A3" s="293"/>
      <c r="B3" s="296"/>
      <c r="C3" s="284" t="s">
        <v>6</v>
      </c>
      <c r="D3" s="284" t="s">
        <v>7</v>
      </c>
      <c r="E3" s="284" t="s">
        <v>6</v>
      </c>
      <c r="F3" s="284" t="s">
        <v>7</v>
      </c>
      <c r="G3" s="293" t="s">
        <v>8</v>
      </c>
      <c r="H3" s="293"/>
      <c r="I3" s="293" t="s">
        <v>9</v>
      </c>
      <c r="J3" s="291"/>
      <c r="K3" s="291" t="s">
        <v>10</v>
      </c>
      <c r="L3" s="291"/>
      <c r="M3" s="284"/>
      <c r="N3" s="284"/>
      <c r="O3" s="291" t="s">
        <v>11</v>
      </c>
      <c r="P3" s="291"/>
    </row>
    <row r="4" spans="1:16" ht="39" customHeight="1" x14ac:dyDescent="0.55000000000000004">
      <c r="A4" s="222"/>
      <c r="B4" s="154" t="s">
        <v>12</v>
      </c>
      <c r="C4" s="84" t="s">
        <v>13</v>
      </c>
      <c r="D4" s="84" t="s">
        <v>14</v>
      </c>
      <c r="E4" s="222" t="s">
        <v>15</v>
      </c>
      <c r="F4" s="15" t="s">
        <v>15</v>
      </c>
      <c r="G4" s="15" t="s">
        <v>6</v>
      </c>
      <c r="H4" s="187" t="s">
        <v>7</v>
      </c>
      <c r="I4" s="15" t="s">
        <v>6</v>
      </c>
      <c r="J4" s="187" t="s">
        <v>7</v>
      </c>
      <c r="K4" s="15" t="s">
        <v>6</v>
      </c>
      <c r="L4" s="187" t="s">
        <v>7</v>
      </c>
      <c r="M4" s="15" t="s">
        <v>6</v>
      </c>
      <c r="N4" s="187" t="s">
        <v>7</v>
      </c>
      <c r="O4" s="15" t="s">
        <v>6</v>
      </c>
      <c r="P4" s="187" t="s">
        <v>7</v>
      </c>
    </row>
    <row r="5" spans="1:16" x14ac:dyDescent="0.55000000000000004">
      <c r="A5" s="188" t="s">
        <v>487</v>
      </c>
      <c r="B5" s="189" t="s">
        <v>488</v>
      </c>
      <c r="C5" s="198"/>
      <c r="D5" s="198"/>
      <c r="E5" s="199">
        <v>150</v>
      </c>
      <c r="F5" s="199">
        <v>200</v>
      </c>
      <c r="G5" s="33">
        <v>4.2</v>
      </c>
      <c r="H5" s="175">
        <v>5.59</v>
      </c>
      <c r="I5" s="33">
        <v>5.62</v>
      </c>
      <c r="J5" s="175">
        <v>7.72</v>
      </c>
      <c r="K5" s="33">
        <v>15.16</v>
      </c>
      <c r="L5" s="175">
        <v>20.2</v>
      </c>
      <c r="M5" s="33">
        <v>127</v>
      </c>
      <c r="N5" s="175">
        <v>171</v>
      </c>
      <c r="O5" s="33">
        <v>0.84</v>
      </c>
      <c r="P5" s="175">
        <v>1.1200000000000001</v>
      </c>
    </row>
    <row r="6" spans="1:16" x14ac:dyDescent="0.55000000000000004">
      <c r="A6" s="222"/>
      <c r="B6" s="190" t="s">
        <v>88</v>
      </c>
      <c r="C6" s="201">
        <v>9</v>
      </c>
      <c r="D6" s="201">
        <v>12</v>
      </c>
      <c r="E6" s="201">
        <v>9</v>
      </c>
      <c r="F6" s="201">
        <v>12</v>
      </c>
      <c r="G6" s="33"/>
      <c r="H6" s="175"/>
      <c r="I6" s="33"/>
      <c r="J6" s="175"/>
      <c r="K6" s="33"/>
      <c r="L6" s="175"/>
      <c r="M6" s="33"/>
      <c r="N6" s="175"/>
      <c r="O6" s="33"/>
      <c r="P6" s="175"/>
    </row>
    <row r="7" spans="1:16" x14ac:dyDescent="0.55000000000000004">
      <c r="A7" s="222"/>
      <c r="B7" s="190" t="s">
        <v>29</v>
      </c>
      <c r="C7" s="201">
        <v>2</v>
      </c>
      <c r="D7" s="201">
        <v>3</v>
      </c>
      <c r="E7" s="201">
        <v>2</v>
      </c>
      <c r="F7" s="201">
        <v>3</v>
      </c>
      <c r="G7" s="33"/>
      <c r="H7" s="175"/>
      <c r="I7" s="33"/>
      <c r="J7" s="175"/>
      <c r="K7" s="33"/>
      <c r="L7" s="175"/>
      <c r="M7" s="33"/>
      <c r="N7" s="175"/>
      <c r="O7" s="33"/>
      <c r="P7" s="175"/>
    </row>
    <row r="8" spans="1:16" x14ac:dyDescent="0.55000000000000004">
      <c r="A8" s="222"/>
      <c r="B8" s="190" t="s">
        <v>18</v>
      </c>
      <c r="C8" s="201">
        <v>130</v>
      </c>
      <c r="D8" s="201">
        <v>173</v>
      </c>
      <c r="E8" s="201">
        <v>130</v>
      </c>
      <c r="F8" s="201">
        <v>173</v>
      </c>
      <c r="G8" s="200"/>
      <c r="H8" s="200"/>
      <c r="I8" s="200"/>
      <c r="J8" s="200"/>
      <c r="K8" s="200"/>
      <c r="L8" s="200"/>
      <c r="M8" s="200"/>
      <c r="N8" s="200"/>
      <c r="O8" s="200"/>
      <c r="P8" s="200"/>
    </row>
    <row r="9" spans="1:16" ht="39" customHeight="1" x14ac:dyDescent="0.55000000000000004">
      <c r="A9" s="222"/>
      <c r="B9" s="190" t="s">
        <v>22</v>
      </c>
      <c r="C9" s="201">
        <v>3</v>
      </c>
      <c r="D9" s="201">
        <v>4</v>
      </c>
      <c r="E9" s="201">
        <v>3</v>
      </c>
      <c r="F9" s="201">
        <v>4</v>
      </c>
      <c r="G9" s="200"/>
      <c r="H9" s="200"/>
      <c r="I9" s="200"/>
      <c r="J9" s="200"/>
      <c r="K9" s="200"/>
      <c r="L9" s="200"/>
      <c r="M9" s="200"/>
      <c r="N9" s="200"/>
      <c r="O9" s="200"/>
      <c r="P9" s="200"/>
    </row>
    <row r="10" spans="1:16" x14ac:dyDescent="0.55000000000000004">
      <c r="A10" s="188" t="s">
        <v>489</v>
      </c>
      <c r="B10" s="223" t="s">
        <v>90</v>
      </c>
      <c r="C10" s="198"/>
      <c r="D10" s="198"/>
      <c r="E10" s="199">
        <v>180</v>
      </c>
      <c r="F10" s="199">
        <v>200</v>
      </c>
      <c r="G10" s="202">
        <v>2.1800000000000002</v>
      </c>
      <c r="H10" s="202">
        <v>2.98</v>
      </c>
      <c r="I10" s="202">
        <v>3.44</v>
      </c>
      <c r="J10" s="202">
        <v>4.32</v>
      </c>
      <c r="K10" s="202">
        <v>14.88</v>
      </c>
      <c r="L10" s="202">
        <v>18.13</v>
      </c>
      <c r="M10" s="202">
        <v>99.2</v>
      </c>
      <c r="N10" s="202">
        <v>123.32</v>
      </c>
      <c r="O10" s="202">
        <v>1.31</v>
      </c>
      <c r="P10" s="202">
        <v>1.65</v>
      </c>
    </row>
    <row r="11" spans="1:16" x14ac:dyDescent="0.55000000000000004">
      <c r="A11" s="222"/>
      <c r="B11" s="191" t="s">
        <v>18</v>
      </c>
      <c r="C11" s="229">
        <v>101</v>
      </c>
      <c r="D11" s="229">
        <v>127</v>
      </c>
      <c r="E11" s="229">
        <v>101</v>
      </c>
      <c r="F11" s="229">
        <v>127</v>
      </c>
      <c r="G11" s="200"/>
      <c r="H11" s="200"/>
      <c r="I11" s="200"/>
      <c r="J11" s="200"/>
      <c r="K11" s="200"/>
      <c r="L11" s="200"/>
      <c r="M11" s="200"/>
      <c r="N11" s="200"/>
      <c r="O11" s="200"/>
      <c r="P11" s="200"/>
    </row>
    <row r="12" spans="1:16" x14ac:dyDescent="0.55000000000000004">
      <c r="A12" s="222"/>
      <c r="B12" s="191" t="s">
        <v>91</v>
      </c>
      <c r="C12" s="201">
        <v>1.43</v>
      </c>
      <c r="D12" s="201">
        <v>1.72</v>
      </c>
      <c r="E12" s="201">
        <v>1.43</v>
      </c>
      <c r="F12" s="201">
        <v>1.72</v>
      </c>
      <c r="G12" s="200"/>
      <c r="H12" s="200"/>
      <c r="I12" s="200"/>
      <c r="J12" s="200"/>
      <c r="K12" s="200"/>
      <c r="L12" s="200"/>
      <c r="M12" s="200"/>
      <c r="N12" s="200"/>
      <c r="O12" s="200"/>
      <c r="P12" s="200"/>
    </row>
    <row r="13" spans="1:16" ht="39" customHeight="1" x14ac:dyDescent="0.55000000000000004">
      <c r="A13" s="222"/>
      <c r="B13" s="191" t="s">
        <v>22</v>
      </c>
      <c r="C13" s="229">
        <v>10</v>
      </c>
      <c r="D13" s="229">
        <v>12</v>
      </c>
      <c r="E13" s="229">
        <v>10</v>
      </c>
      <c r="F13" s="229">
        <v>12</v>
      </c>
      <c r="G13" s="200"/>
      <c r="H13" s="200"/>
      <c r="I13" s="200"/>
      <c r="J13" s="200"/>
      <c r="K13" s="200"/>
      <c r="L13" s="200"/>
      <c r="M13" s="200"/>
      <c r="N13" s="200"/>
      <c r="O13" s="200"/>
      <c r="P13" s="200"/>
    </row>
    <row r="14" spans="1:16" x14ac:dyDescent="0.55000000000000004">
      <c r="A14" s="188" t="s">
        <v>490</v>
      </c>
      <c r="B14" s="189" t="s">
        <v>93</v>
      </c>
      <c r="C14" s="198"/>
      <c r="D14" s="198"/>
      <c r="E14" s="228">
        <v>37</v>
      </c>
      <c r="F14" s="228">
        <v>51</v>
      </c>
      <c r="G14" s="200">
        <v>1.48</v>
      </c>
      <c r="H14" s="200">
        <v>1.8</v>
      </c>
      <c r="I14" s="200">
        <v>4.99</v>
      </c>
      <c r="J14" s="200">
        <v>6.88</v>
      </c>
      <c r="K14" s="200">
        <v>13.8</v>
      </c>
      <c r="L14" s="200">
        <v>18</v>
      </c>
      <c r="M14" s="200">
        <f>G14*4+I14*9+K14*4</f>
        <v>106.03</v>
      </c>
      <c r="N14" s="200">
        <f>H14*4+J14*9+L14*4</f>
        <v>141.12</v>
      </c>
      <c r="O14" s="200">
        <v>0</v>
      </c>
      <c r="P14" s="200">
        <v>0</v>
      </c>
    </row>
    <row r="15" spans="1:16" x14ac:dyDescent="0.55000000000000004">
      <c r="A15" s="222"/>
      <c r="B15" s="190" t="s">
        <v>29</v>
      </c>
      <c r="C15" s="201">
        <v>5</v>
      </c>
      <c r="D15" s="201">
        <v>5</v>
      </c>
      <c r="E15" s="201">
        <v>5</v>
      </c>
      <c r="F15" s="201">
        <v>5</v>
      </c>
      <c r="G15" s="202"/>
      <c r="H15" s="202"/>
      <c r="I15" s="202"/>
      <c r="J15" s="202"/>
      <c r="K15" s="202"/>
      <c r="L15" s="202"/>
      <c r="M15" s="202"/>
      <c r="N15" s="202"/>
      <c r="O15" s="202"/>
      <c r="P15" s="202"/>
    </row>
    <row r="16" spans="1:16" x14ac:dyDescent="0.55000000000000004">
      <c r="A16" s="222"/>
      <c r="B16" s="190" t="s">
        <v>30</v>
      </c>
      <c r="C16" s="201">
        <v>32</v>
      </c>
      <c r="D16" s="201">
        <v>46</v>
      </c>
      <c r="E16" s="201">
        <v>32</v>
      </c>
      <c r="F16" s="201">
        <v>46</v>
      </c>
      <c r="G16" s="202"/>
      <c r="H16" s="202"/>
      <c r="I16" s="202"/>
      <c r="J16" s="202"/>
      <c r="K16" s="202"/>
      <c r="L16" s="202"/>
      <c r="M16" s="202"/>
      <c r="N16" s="202"/>
      <c r="O16" s="202"/>
      <c r="P16" s="202"/>
    </row>
    <row r="17" spans="1:16" x14ac:dyDescent="0.55000000000000004">
      <c r="A17" s="222"/>
      <c r="B17" s="189" t="s">
        <v>32</v>
      </c>
      <c r="C17" s="198"/>
      <c r="D17" s="198"/>
      <c r="E17" s="41">
        <f>E5+E10+E14</f>
        <v>367</v>
      </c>
      <c r="F17" s="41">
        <f t="shared" ref="F17:P17" si="0">F5+F10+F14</f>
        <v>451</v>
      </c>
      <c r="G17" s="41">
        <f t="shared" si="0"/>
        <v>7.8600000000000012</v>
      </c>
      <c r="H17" s="41">
        <f t="shared" si="0"/>
        <v>10.370000000000001</v>
      </c>
      <c r="I17" s="41">
        <f t="shared" si="0"/>
        <v>14.05</v>
      </c>
      <c r="J17" s="41">
        <f t="shared" si="0"/>
        <v>18.919999999999998</v>
      </c>
      <c r="K17" s="41">
        <f t="shared" si="0"/>
        <v>43.84</v>
      </c>
      <c r="L17" s="41">
        <f t="shared" si="0"/>
        <v>56.33</v>
      </c>
      <c r="M17" s="41">
        <f t="shared" si="0"/>
        <v>332.23</v>
      </c>
      <c r="N17" s="41">
        <f t="shared" si="0"/>
        <v>435.44</v>
      </c>
      <c r="O17" s="41">
        <f t="shared" si="0"/>
        <v>2.15</v>
      </c>
      <c r="P17" s="41">
        <f t="shared" si="0"/>
        <v>2.77</v>
      </c>
    </row>
    <row r="18" spans="1:16" x14ac:dyDescent="0.55000000000000004">
      <c r="A18" s="222"/>
      <c r="B18" s="154" t="s">
        <v>31</v>
      </c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</row>
    <row r="19" spans="1:16" x14ac:dyDescent="0.55000000000000004">
      <c r="A19" s="188" t="s">
        <v>491</v>
      </c>
      <c r="B19" s="146" t="s">
        <v>95</v>
      </c>
      <c r="C19" s="19"/>
      <c r="D19" s="19"/>
      <c r="E19" s="228">
        <v>100</v>
      </c>
      <c r="F19" s="228">
        <v>100</v>
      </c>
      <c r="G19" s="249">
        <v>2.8</v>
      </c>
      <c r="H19" s="249">
        <v>2.8</v>
      </c>
      <c r="I19" s="249">
        <v>3.2</v>
      </c>
      <c r="J19" s="249">
        <v>3.2</v>
      </c>
      <c r="K19" s="249">
        <v>5</v>
      </c>
      <c r="L19" s="249">
        <v>5</v>
      </c>
      <c r="M19" s="249">
        <v>60</v>
      </c>
      <c r="N19" s="249">
        <v>60</v>
      </c>
      <c r="O19" s="249">
        <v>0.25</v>
      </c>
      <c r="P19" s="249">
        <v>0.25</v>
      </c>
    </row>
    <row r="20" spans="1:16" s="186" customFormat="1" x14ac:dyDescent="0.55000000000000004">
      <c r="A20" s="188"/>
      <c r="B20" s="190" t="s">
        <v>18</v>
      </c>
      <c r="C20" s="201">
        <v>105</v>
      </c>
      <c r="D20" s="201">
        <v>105</v>
      </c>
      <c r="E20" s="201">
        <v>105</v>
      </c>
      <c r="F20" s="201">
        <v>105</v>
      </c>
      <c r="G20" s="33"/>
      <c r="H20" s="33"/>
      <c r="I20" s="33"/>
      <c r="J20" s="33"/>
      <c r="K20" s="33"/>
      <c r="L20" s="33"/>
      <c r="M20" s="33"/>
      <c r="N20" s="33"/>
      <c r="O20" s="33"/>
      <c r="P20" s="33"/>
    </row>
    <row r="21" spans="1:16" x14ac:dyDescent="0.55000000000000004">
      <c r="A21" s="222"/>
      <c r="B21" s="189" t="s">
        <v>32</v>
      </c>
      <c r="C21" s="198"/>
      <c r="D21" s="198"/>
      <c r="E21" s="41">
        <f>E19</f>
        <v>100</v>
      </c>
      <c r="F21" s="41">
        <f>F19</f>
        <v>100</v>
      </c>
      <c r="G21" s="41">
        <f>SUM(G19)</f>
        <v>2.8</v>
      </c>
      <c r="H21" s="41">
        <f t="shared" ref="H21:P21" si="1">SUM(H19)</f>
        <v>2.8</v>
      </c>
      <c r="I21" s="41">
        <f t="shared" si="1"/>
        <v>3.2</v>
      </c>
      <c r="J21" s="41">
        <f t="shared" si="1"/>
        <v>3.2</v>
      </c>
      <c r="K21" s="41">
        <f t="shared" si="1"/>
        <v>5</v>
      </c>
      <c r="L21" s="41">
        <f t="shared" si="1"/>
        <v>5</v>
      </c>
      <c r="M21" s="41">
        <f t="shared" si="1"/>
        <v>60</v>
      </c>
      <c r="N21" s="41">
        <f t="shared" si="1"/>
        <v>60</v>
      </c>
      <c r="O21" s="41">
        <f t="shared" si="1"/>
        <v>0.25</v>
      </c>
      <c r="P21" s="41">
        <f t="shared" si="1"/>
        <v>0.25</v>
      </c>
    </row>
    <row r="22" spans="1:16" x14ac:dyDescent="0.55000000000000004">
      <c r="A22" s="222"/>
      <c r="B22" s="154" t="s">
        <v>35</v>
      </c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</row>
    <row r="23" spans="1:16" ht="72.75" customHeight="1" x14ac:dyDescent="0.55000000000000004">
      <c r="A23" s="188" t="s">
        <v>492</v>
      </c>
      <c r="B23" s="189" t="s">
        <v>493</v>
      </c>
      <c r="C23" s="198"/>
      <c r="D23" s="198"/>
      <c r="E23" s="199">
        <v>45</v>
      </c>
      <c r="F23" s="199">
        <v>60</v>
      </c>
      <c r="G23" s="200">
        <v>0.96</v>
      </c>
      <c r="H23" s="200">
        <v>1.28</v>
      </c>
      <c r="I23" s="200">
        <v>2.06</v>
      </c>
      <c r="J23" s="200">
        <v>2.75</v>
      </c>
      <c r="K23" s="200">
        <v>2.5099999999999998</v>
      </c>
      <c r="L23" s="200">
        <v>3.35</v>
      </c>
      <c r="M23" s="200">
        <v>33</v>
      </c>
      <c r="N23" s="200">
        <v>44</v>
      </c>
      <c r="O23" s="200">
        <v>12.8</v>
      </c>
      <c r="P23" s="200">
        <v>17.07</v>
      </c>
    </row>
    <row r="24" spans="1:16" ht="46.5" customHeight="1" x14ac:dyDescent="0.55000000000000004">
      <c r="A24" s="222"/>
      <c r="B24" s="190" t="s">
        <v>38</v>
      </c>
      <c r="C24" s="229">
        <v>30</v>
      </c>
      <c r="D24" s="229">
        <v>39</v>
      </c>
      <c r="E24" s="229">
        <v>24</v>
      </c>
      <c r="F24" s="229">
        <v>31</v>
      </c>
      <c r="G24" s="200"/>
      <c r="H24" s="200"/>
      <c r="I24" s="200"/>
      <c r="J24" s="200"/>
      <c r="K24" s="200"/>
      <c r="L24" s="200"/>
      <c r="M24" s="200"/>
      <c r="N24" s="200"/>
      <c r="O24" s="200"/>
      <c r="P24" s="200"/>
    </row>
    <row r="25" spans="1:16" x14ac:dyDescent="0.55000000000000004">
      <c r="A25" s="222"/>
      <c r="B25" s="191" t="s">
        <v>39</v>
      </c>
      <c r="C25" s="229">
        <v>25</v>
      </c>
      <c r="D25" s="229">
        <v>33</v>
      </c>
      <c r="E25" s="229">
        <v>24</v>
      </c>
      <c r="F25" s="229">
        <v>31</v>
      </c>
      <c r="G25" s="200"/>
      <c r="H25" s="200"/>
      <c r="I25" s="200"/>
      <c r="J25" s="200"/>
      <c r="K25" s="200"/>
      <c r="L25" s="200"/>
      <c r="M25" s="200"/>
      <c r="N25" s="200"/>
      <c r="O25" s="200"/>
      <c r="P25" s="200"/>
    </row>
    <row r="26" spans="1:16" x14ac:dyDescent="0.55000000000000004">
      <c r="A26" s="222"/>
      <c r="B26" s="191" t="s">
        <v>40</v>
      </c>
      <c r="C26" s="201">
        <v>2</v>
      </c>
      <c r="D26" s="201">
        <v>3</v>
      </c>
      <c r="E26" s="201">
        <v>2</v>
      </c>
      <c r="F26" s="201">
        <v>3</v>
      </c>
      <c r="G26" s="200"/>
      <c r="H26" s="200"/>
      <c r="I26" s="200"/>
      <c r="J26" s="200"/>
      <c r="K26" s="200"/>
      <c r="L26" s="200"/>
      <c r="M26" s="200"/>
      <c r="N26" s="200"/>
      <c r="O26" s="200"/>
      <c r="P26" s="200"/>
    </row>
    <row r="27" spans="1:16" x14ac:dyDescent="0.55000000000000004">
      <c r="A27" s="222"/>
      <c r="B27" s="191" t="s">
        <v>44</v>
      </c>
      <c r="C27" s="201">
        <v>6</v>
      </c>
      <c r="D27" s="201">
        <v>8</v>
      </c>
      <c r="E27" s="209">
        <v>5</v>
      </c>
      <c r="F27" s="209">
        <v>7</v>
      </c>
      <c r="G27" s="200"/>
      <c r="H27" s="200"/>
      <c r="I27" s="200"/>
      <c r="J27" s="200"/>
      <c r="K27" s="200"/>
      <c r="L27" s="200"/>
      <c r="M27" s="200"/>
      <c r="N27" s="200"/>
      <c r="O27" s="200"/>
      <c r="P27" s="200"/>
    </row>
    <row r="28" spans="1:16" x14ac:dyDescent="0.55000000000000004">
      <c r="A28" s="222"/>
      <c r="B28" s="191" t="s">
        <v>45</v>
      </c>
      <c r="C28" s="201">
        <v>5</v>
      </c>
      <c r="D28" s="201">
        <v>7</v>
      </c>
      <c r="E28" s="209">
        <v>5</v>
      </c>
      <c r="F28" s="209">
        <v>7</v>
      </c>
      <c r="G28" s="200"/>
      <c r="H28" s="200"/>
      <c r="I28" s="200"/>
      <c r="J28" s="200"/>
      <c r="K28" s="200"/>
      <c r="L28" s="200"/>
      <c r="M28" s="200"/>
      <c r="N28" s="200"/>
      <c r="O28" s="200"/>
      <c r="P28" s="200"/>
    </row>
    <row r="29" spans="1:16" x14ac:dyDescent="0.55000000000000004">
      <c r="A29" s="222"/>
      <c r="B29" s="192" t="s">
        <v>153</v>
      </c>
      <c r="C29" s="201">
        <v>23</v>
      </c>
      <c r="D29" s="201">
        <v>31</v>
      </c>
      <c r="E29" s="201">
        <v>15</v>
      </c>
      <c r="F29" s="201">
        <v>20</v>
      </c>
      <c r="G29" s="200"/>
      <c r="H29" s="200"/>
      <c r="I29" s="200"/>
      <c r="J29" s="200"/>
      <c r="K29" s="200"/>
      <c r="L29" s="200"/>
      <c r="M29" s="200"/>
      <c r="N29" s="200"/>
      <c r="O29" s="200"/>
      <c r="P29" s="200"/>
    </row>
    <row r="30" spans="1:16" x14ac:dyDescent="0.55000000000000004">
      <c r="A30" s="188" t="s">
        <v>494</v>
      </c>
      <c r="B30" s="193" t="s">
        <v>495</v>
      </c>
      <c r="C30" s="198"/>
      <c r="D30" s="198"/>
      <c r="E30" s="199">
        <v>150</v>
      </c>
      <c r="F30" s="199">
        <v>200</v>
      </c>
      <c r="G30" s="178">
        <v>3.7</v>
      </c>
      <c r="H30" s="178">
        <v>4.8</v>
      </c>
      <c r="I30" s="178">
        <v>7.05</v>
      </c>
      <c r="J30" s="178">
        <v>7.45</v>
      </c>
      <c r="K30" s="178">
        <v>5.61</v>
      </c>
      <c r="L30" s="178">
        <v>7.48</v>
      </c>
      <c r="M30" s="178">
        <f>G30*4+I30*9+K30*4</f>
        <v>100.69</v>
      </c>
      <c r="N30" s="178">
        <f>H30*4+J30*9+L30*4</f>
        <v>116.17</v>
      </c>
      <c r="O30" s="178">
        <v>9.1999999999999993</v>
      </c>
      <c r="P30" s="178">
        <v>12.38</v>
      </c>
    </row>
    <row r="31" spans="1:16" x14ac:dyDescent="0.55000000000000004">
      <c r="A31" s="222"/>
      <c r="B31" s="191" t="s">
        <v>53</v>
      </c>
      <c r="C31" s="229">
        <v>33</v>
      </c>
      <c r="D31" s="229">
        <v>37</v>
      </c>
      <c r="E31" s="229">
        <v>24</v>
      </c>
      <c r="F31" s="229">
        <v>27</v>
      </c>
      <c r="G31" s="200"/>
      <c r="H31" s="200"/>
      <c r="I31" s="200"/>
      <c r="J31" s="200"/>
      <c r="K31" s="200"/>
      <c r="L31" s="200"/>
      <c r="M31" s="200"/>
      <c r="N31" s="200"/>
      <c r="O31" s="200"/>
      <c r="P31" s="200"/>
    </row>
    <row r="32" spans="1:16" x14ac:dyDescent="0.55000000000000004">
      <c r="A32" s="222"/>
      <c r="B32" s="192" t="s">
        <v>153</v>
      </c>
      <c r="C32" s="201">
        <v>12</v>
      </c>
      <c r="D32" s="201">
        <v>16</v>
      </c>
      <c r="E32" s="209">
        <v>12</v>
      </c>
      <c r="F32" s="209">
        <v>16</v>
      </c>
      <c r="G32" s="200"/>
      <c r="H32" s="200"/>
      <c r="I32" s="200"/>
      <c r="J32" s="200"/>
      <c r="K32" s="200"/>
      <c r="L32" s="200"/>
      <c r="M32" s="200"/>
      <c r="N32" s="200"/>
      <c r="O32" s="200"/>
      <c r="P32" s="200"/>
    </row>
    <row r="33" spans="1:16" ht="41.25" customHeight="1" x14ac:dyDescent="0.55000000000000004">
      <c r="A33" s="222"/>
      <c r="B33" s="190" t="s">
        <v>38</v>
      </c>
      <c r="C33" s="207">
        <v>44</v>
      </c>
      <c r="D33" s="207">
        <v>44</v>
      </c>
      <c r="E33" s="127">
        <v>35</v>
      </c>
      <c r="F33" s="127">
        <v>35</v>
      </c>
      <c r="G33" s="200"/>
      <c r="H33" s="200"/>
      <c r="I33" s="200"/>
      <c r="J33" s="200"/>
      <c r="K33" s="200"/>
      <c r="L33" s="200"/>
      <c r="M33" s="200"/>
      <c r="N33" s="200"/>
      <c r="O33" s="200"/>
      <c r="P33" s="200"/>
    </row>
    <row r="34" spans="1:16" x14ac:dyDescent="0.55000000000000004">
      <c r="A34" s="222"/>
      <c r="B34" s="154" t="s">
        <v>496</v>
      </c>
      <c r="C34" s="207">
        <v>37</v>
      </c>
      <c r="D34" s="207">
        <v>37</v>
      </c>
      <c r="E34" s="127">
        <v>35</v>
      </c>
      <c r="F34" s="127">
        <v>35</v>
      </c>
      <c r="G34" s="200"/>
      <c r="H34" s="200"/>
      <c r="I34" s="200"/>
      <c r="J34" s="200"/>
      <c r="K34" s="200"/>
      <c r="L34" s="200"/>
      <c r="M34" s="200"/>
      <c r="N34" s="200"/>
      <c r="O34" s="200"/>
      <c r="P34" s="200"/>
    </row>
    <row r="35" spans="1:16" x14ac:dyDescent="0.55000000000000004">
      <c r="A35" s="222"/>
      <c r="B35" s="194" t="s">
        <v>48</v>
      </c>
      <c r="C35" s="201">
        <v>29</v>
      </c>
      <c r="D35" s="201">
        <v>40</v>
      </c>
      <c r="E35" s="205">
        <v>22</v>
      </c>
      <c r="F35" s="205">
        <v>30</v>
      </c>
      <c r="G35" s="200"/>
      <c r="H35" s="200"/>
      <c r="I35" s="200"/>
      <c r="J35" s="200"/>
      <c r="K35" s="200"/>
      <c r="L35" s="200"/>
      <c r="M35" s="200"/>
      <c r="N35" s="200"/>
      <c r="O35" s="200"/>
      <c r="P35" s="200"/>
    </row>
    <row r="36" spans="1:16" x14ac:dyDescent="0.55000000000000004">
      <c r="A36" s="222"/>
      <c r="B36" s="194" t="s">
        <v>49</v>
      </c>
      <c r="C36" s="201">
        <v>31</v>
      </c>
      <c r="D36" s="201">
        <v>43</v>
      </c>
      <c r="E36" s="205">
        <v>22</v>
      </c>
      <c r="F36" s="205">
        <v>30</v>
      </c>
      <c r="G36" s="200"/>
      <c r="H36" s="200"/>
      <c r="I36" s="200"/>
      <c r="J36" s="200"/>
      <c r="K36" s="200"/>
      <c r="L36" s="200"/>
      <c r="M36" s="200"/>
      <c r="N36" s="200"/>
      <c r="O36" s="200"/>
      <c r="P36" s="200"/>
    </row>
    <row r="37" spans="1:16" x14ac:dyDescent="0.55000000000000004">
      <c r="A37" s="222"/>
      <c r="B37" s="194" t="s">
        <v>50</v>
      </c>
      <c r="C37" s="201">
        <v>34</v>
      </c>
      <c r="D37" s="201">
        <v>46</v>
      </c>
      <c r="E37" s="205">
        <v>22</v>
      </c>
      <c r="F37" s="205">
        <v>30</v>
      </c>
      <c r="G37" s="200"/>
      <c r="H37" s="200"/>
      <c r="I37" s="200"/>
      <c r="J37" s="200"/>
      <c r="K37" s="200"/>
      <c r="L37" s="200"/>
      <c r="M37" s="200"/>
      <c r="N37" s="200"/>
      <c r="O37" s="200"/>
      <c r="P37" s="200"/>
    </row>
    <row r="38" spans="1:16" x14ac:dyDescent="0.55000000000000004">
      <c r="A38" s="222"/>
      <c r="B38" s="194" t="s">
        <v>51</v>
      </c>
      <c r="C38" s="201">
        <v>34</v>
      </c>
      <c r="D38" s="201">
        <v>50</v>
      </c>
      <c r="E38" s="205">
        <v>22</v>
      </c>
      <c r="F38" s="205">
        <v>30</v>
      </c>
      <c r="G38" s="200"/>
      <c r="H38" s="200"/>
      <c r="I38" s="200"/>
      <c r="J38" s="200"/>
      <c r="K38" s="200"/>
      <c r="L38" s="200"/>
      <c r="M38" s="200"/>
      <c r="N38" s="200"/>
      <c r="O38" s="200"/>
      <c r="P38" s="200"/>
    </row>
    <row r="39" spans="1:16" x14ac:dyDescent="0.55000000000000004">
      <c r="A39" s="222"/>
      <c r="B39" s="191" t="s">
        <v>52</v>
      </c>
      <c r="C39" s="209">
        <v>22</v>
      </c>
      <c r="D39" s="209">
        <v>30</v>
      </c>
      <c r="E39" s="205">
        <v>22</v>
      </c>
      <c r="F39" s="205">
        <v>30</v>
      </c>
      <c r="G39" s="200"/>
      <c r="H39" s="200"/>
      <c r="I39" s="200"/>
      <c r="J39" s="200"/>
      <c r="K39" s="200"/>
      <c r="L39" s="200"/>
      <c r="M39" s="200"/>
      <c r="N39" s="200"/>
      <c r="O39" s="200"/>
      <c r="P39" s="200"/>
    </row>
    <row r="40" spans="1:16" x14ac:dyDescent="0.55000000000000004">
      <c r="A40" s="222"/>
      <c r="B40" s="191" t="s">
        <v>29</v>
      </c>
      <c r="C40" s="229">
        <v>4.5</v>
      </c>
      <c r="D40" s="229">
        <v>5</v>
      </c>
      <c r="E40" s="229">
        <v>4.5</v>
      </c>
      <c r="F40" s="229">
        <v>5</v>
      </c>
      <c r="G40" s="200"/>
      <c r="H40" s="200"/>
      <c r="I40" s="200"/>
      <c r="J40" s="200"/>
      <c r="K40" s="200"/>
      <c r="L40" s="200"/>
      <c r="M40" s="200"/>
      <c r="N40" s="200"/>
      <c r="O40" s="200"/>
      <c r="P40" s="200"/>
    </row>
    <row r="41" spans="1:16" x14ac:dyDescent="0.55000000000000004">
      <c r="A41" s="222"/>
      <c r="B41" s="191" t="s">
        <v>44</v>
      </c>
      <c r="C41" s="207">
        <v>8</v>
      </c>
      <c r="D41" s="207">
        <v>11</v>
      </c>
      <c r="E41" s="209">
        <v>7</v>
      </c>
      <c r="F41" s="201">
        <v>9</v>
      </c>
      <c r="G41" s="200"/>
      <c r="H41" s="200"/>
      <c r="I41" s="200"/>
      <c r="J41" s="200"/>
      <c r="K41" s="200"/>
      <c r="L41" s="200"/>
      <c r="M41" s="200"/>
      <c r="N41" s="200"/>
      <c r="O41" s="200"/>
      <c r="P41" s="200"/>
    </row>
    <row r="42" spans="1:16" x14ac:dyDescent="0.55000000000000004">
      <c r="A42" s="222"/>
      <c r="B42" s="191" t="s">
        <v>45</v>
      </c>
      <c r="C42" s="207">
        <v>7</v>
      </c>
      <c r="D42" s="207">
        <v>9</v>
      </c>
      <c r="E42" s="209">
        <v>7</v>
      </c>
      <c r="F42" s="201">
        <v>9</v>
      </c>
      <c r="G42" s="200"/>
      <c r="H42" s="200"/>
      <c r="I42" s="200"/>
      <c r="J42" s="200"/>
      <c r="K42" s="200"/>
      <c r="L42" s="200"/>
      <c r="M42" s="200"/>
      <c r="N42" s="200"/>
      <c r="O42" s="200"/>
      <c r="P42" s="200"/>
    </row>
    <row r="43" spans="1:16" ht="39" customHeight="1" x14ac:dyDescent="0.55000000000000004">
      <c r="A43" s="222"/>
      <c r="B43" s="192" t="s">
        <v>41</v>
      </c>
      <c r="C43" s="201">
        <v>8.8000000000000007</v>
      </c>
      <c r="D43" s="201">
        <v>11</v>
      </c>
      <c r="E43" s="205">
        <v>7</v>
      </c>
      <c r="F43" s="205">
        <v>9</v>
      </c>
      <c r="G43" s="200"/>
      <c r="H43" s="200"/>
      <c r="I43" s="200"/>
      <c r="J43" s="200"/>
      <c r="K43" s="200"/>
      <c r="L43" s="200"/>
      <c r="M43" s="200"/>
      <c r="N43" s="200"/>
      <c r="O43" s="200"/>
      <c r="P43" s="200"/>
    </row>
    <row r="44" spans="1:16" x14ac:dyDescent="0.55000000000000004">
      <c r="A44" s="222"/>
      <c r="B44" s="192" t="s">
        <v>42</v>
      </c>
      <c r="C44" s="201">
        <v>9.3000000000000007</v>
      </c>
      <c r="D44" s="201">
        <v>12</v>
      </c>
      <c r="E44" s="205">
        <v>7</v>
      </c>
      <c r="F44" s="205">
        <v>9</v>
      </c>
      <c r="G44" s="200"/>
      <c r="H44" s="200"/>
      <c r="I44" s="200"/>
      <c r="J44" s="200"/>
      <c r="K44" s="200"/>
      <c r="L44" s="200"/>
      <c r="M44" s="200"/>
      <c r="N44" s="200"/>
      <c r="O44" s="200"/>
      <c r="P44" s="200"/>
    </row>
    <row r="45" spans="1:16" ht="40.5" customHeight="1" x14ac:dyDescent="0.55000000000000004">
      <c r="A45" s="222"/>
      <c r="B45" s="192" t="s">
        <v>43</v>
      </c>
      <c r="C45" s="201">
        <v>7</v>
      </c>
      <c r="D45" s="201">
        <v>9</v>
      </c>
      <c r="E45" s="205">
        <v>7</v>
      </c>
      <c r="F45" s="205">
        <v>9</v>
      </c>
      <c r="G45" s="200"/>
      <c r="H45" s="200"/>
      <c r="I45" s="200"/>
      <c r="J45" s="200"/>
      <c r="K45" s="200"/>
      <c r="L45" s="200"/>
      <c r="M45" s="200"/>
      <c r="N45" s="200"/>
      <c r="O45" s="200"/>
      <c r="P45" s="200"/>
    </row>
    <row r="46" spans="1:16" x14ac:dyDescent="0.55000000000000004">
      <c r="A46" s="222"/>
      <c r="B46" s="191" t="s">
        <v>55</v>
      </c>
      <c r="C46" s="201">
        <v>8</v>
      </c>
      <c r="D46" s="201">
        <v>9</v>
      </c>
      <c r="E46" s="201">
        <v>8</v>
      </c>
      <c r="F46" s="201">
        <v>9</v>
      </c>
      <c r="G46" s="200"/>
      <c r="H46" s="200"/>
      <c r="I46" s="200"/>
      <c r="J46" s="200"/>
      <c r="K46" s="200"/>
      <c r="L46" s="200"/>
      <c r="M46" s="200"/>
      <c r="N46" s="200"/>
      <c r="O46" s="200"/>
      <c r="P46" s="200"/>
    </row>
    <row r="47" spans="1:16" x14ac:dyDescent="0.55000000000000004">
      <c r="A47" s="188" t="s">
        <v>497</v>
      </c>
      <c r="B47" s="189" t="s">
        <v>498</v>
      </c>
      <c r="C47" s="198"/>
      <c r="D47" s="198"/>
      <c r="E47" s="199">
        <v>85</v>
      </c>
      <c r="F47" s="170">
        <v>100</v>
      </c>
      <c r="G47" s="200">
        <v>8.3000000000000007</v>
      </c>
      <c r="H47" s="200">
        <v>9.8000000000000007</v>
      </c>
      <c r="I47" s="200">
        <v>10.71</v>
      </c>
      <c r="J47" s="200">
        <v>12.6</v>
      </c>
      <c r="K47" s="200">
        <v>2.56</v>
      </c>
      <c r="L47" s="200">
        <v>3.01</v>
      </c>
      <c r="M47" s="200">
        <f>G47*4+I47*9+K47*4</f>
        <v>139.83000000000004</v>
      </c>
      <c r="N47" s="200">
        <f>H47*4+J47*9+L47*4</f>
        <v>164.64</v>
      </c>
      <c r="O47" s="200">
        <v>0.54</v>
      </c>
      <c r="P47" s="200">
        <v>0.64</v>
      </c>
    </row>
    <row r="48" spans="1:16" x14ac:dyDescent="0.55000000000000004">
      <c r="A48" s="222"/>
      <c r="B48" s="189" t="s">
        <v>499</v>
      </c>
      <c r="C48" s="198"/>
      <c r="D48" s="198"/>
      <c r="E48" s="199">
        <v>80</v>
      </c>
      <c r="F48" s="199">
        <v>100</v>
      </c>
      <c r="G48" s="200">
        <v>2.77</v>
      </c>
      <c r="H48" s="200">
        <v>3.46</v>
      </c>
      <c r="I48" s="200">
        <v>2.0299999999999998</v>
      </c>
      <c r="J48" s="200">
        <v>2.54</v>
      </c>
      <c r="K48" s="200">
        <v>13.83</v>
      </c>
      <c r="L48" s="200">
        <v>17.29</v>
      </c>
      <c r="M48" s="200">
        <v>97</v>
      </c>
      <c r="N48" s="200">
        <v>121.25</v>
      </c>
      <c r="O48" s="200">
        <v>0</v>
      </c>
      <c r="P48" s="200">
        <v>0</v>
      </c>
    </row>
    <row r="49" spans="1:16" x14ac:dyDescent="0.55000000000000004">
      <c r="A49" s="222"/>
      <c r="B49" s="174" t="s">
        <v>287</v>
      </c>
      <c r="C49" s="179">
        <v>87</v>
      </c>
      <c r="D49" s="179">
        <v>102</v>
      </c>
      <c r="E49" s="205">
        <v>79</v>
      </c>
      <c r="F49" s="205">
        <v>93</v>
      </c>
      <c r="G49" s="200"/>
      <c r="H49" s="200"/>
      <c r="I49" s="200"/>
      <c r="J49" s="200"/>
      <c r="K49" s="200"/>
      <c r="L49" s="200"/>
      <c r="M49" s="200"/>
      <c r="N49" s="200"/>
      <c r="O49" s="200"/>
      <c r="P49" s="200"/>
    </row>
    <row r="50" spans="1:16" x14ac:dyDescent="0.55000000000000004">
      <c r="A50" s="222"/>
      <c r="B50" s="191" t="s">
        <v>44</v>
      </c>
      <c r="C50" s="179">
        <v>6</v>
      </c>
      <c r="D50" s="179">
        <v>7</v>
      </c>
      <c r="E50" s="205">
        <v>5</v>
      </c>
      <c r="F50" s="205">
        <v>6</v>
      </c>
      <c r="G50" s="200"/>
      <c r="H50" s="200"/>
      <c r="I50" s="200"/>
      <c r="J50" s="200"/>
      <c r="K50" s="200"/>
      <c r="L50" s="200"/>
      <c r="M50" s="200"/>
      <c r="N50" s="200"/>
      <c r="O50" s="200"/>
      <c r="P50" s="200"/>
    </row>
    <row r="51" spans="1:16" ht="39.75" customHeight="1" x14ac:dyDescent="0.55000000000000004">
      <c r="A51" s="222"/>
      <c r="B51" s="191" t="s">
        <v>45</v>
      </c>
      <c r="C51" s="179">
        <v>5</v>
      </c>
      <c r="D51" s="179">
        <v>6</v>
      </c>
      <c r="E51" s="205">
        <v>5</v>
      </c>
      <c r="F51" s="205">
        <v>6</v>
      </c>
      <c r="G51" s="200"/>
      <c r="H51" s="200"/>
      <c r="I51" s="200"/>
      <c r="J51" s="200"/>
      <c r="K51" s="200"/>
      <c r="L51" s="200"/>
      <c r="M51" s="200"/>
      <c r="N51" s="200"/>
      <c r="O51" s="200"/>
      <c r="P51" s="200"/>
    </row>
    <row r="52" spans="1:16" ht="37.5" customHeight="1" x14ac:dyDescent="0.55000000000000004">
      <c r="A52" s="222"/>
      <c r="B52" s="192" t="s">
        <v>41</v>
      </c>
      <c r="C52" s="201">
        <v>10</v>
      </c>
      <c r="D52" s="201">
        <v>11</v>
      </c>
      <c r="E52" s="205">
        <v>8</v>
      </c>
      <c r="F52" s="205">
        <v>9</v>
      </c>
      <c r="G52" s="200"/>
      <c r="H52" s="201"/>
      <c r="I52" s="201"/>
      <c r="J52" s="200"/>
      <c r="K52" s="200"/>
      <c r="L52" s="200"/>
      <c r="M52" s="200"/>
      <c r="N52" s="200"/>
      <c r="O52" s="200"/>
      <c r="P52" s="200"/>
    </row>
    <row r="53" spans="1:16" ht="41.25" customHeight="1" x14ac:dyDescent="0.55000000000000004">
      <c r="A53" s="222"/>
      <c r="B53" s="192" t="s">
        <v>42</v>
      </c>
      <c r="C53" s="179">
        <v>11</v>
      </c>
      <c r="D53" s="179">
        <v>12</v>
      </c>
      <c r="E53" s="205">
        <v>8</v>
      </c>
      <c r="F53" s="205">
        <v>9</v>
      </c>
      <c r="G53" s="200"/>
      <c r="H53" s="200"/>
      <c r="I53" s="200"/>
      <c r="J53" s="200"/>
      <c r="K53" s="200"/>
      <c r="L53" s="200"/>
      <c r="M53" s="200"/>
      <c r="N53" s="200"/>
      <c r="O53" s="200"/>
      <c r="P53" s="200"/>
    </row>
    <row r="54" spans="1:16" ht="40.5" customHeight="1" x14ac:dyDescent="0.55000000000000004">
      <c r="A54" s="222"/>
      <c r="B54" s="192" t="s">
        <v>43</v>
      </c>
      <c r="C54" s="179">
        <v>8</v>
      </c>
      <c r="D54" s="179">
        <v>9</v>
      </c>
      <c r="E54" s="205">
        <v>8</v>
      </c>
      <c r="F54" s="205">
        <v>9</v>
      </c>
      <c r="G54" s="200"/>
      <c r="H54" s="200"/>
      <c r="I54" s="200"/>
      <c r="J54" s="200"/>
      <c r="K54" s="200"/>
      <c r="L54" s="200"/>
      <c r="M54" s="200"/>
      <c r="N54" s="200"/>
      <c r="O54" s="200"/>
      <c r="P54" s="200"/>
    </row>
    <row r="55" spans="1:16" x14ac:dyDescent="0.55000000000000004">
      <c r="A55" s="222"/>
      <c r="B55" s="174" t="s">
        <v>116</v>
      </c>
      <c r="C55" s="179">
        <v>2</v>
      </c>
      <c r="D55" s="179">
        <v>3</v>
      </c>
      <c r="E55" s="205">
        <v>2</v>
      </c>
      <c r="F55" s="205">
        <v>3</v>
      </c>
      <c r="G55" s="200"/>
      <c r="H55" s="200"/>
      <c r="I55" s="200"/>
      <c r="J55" s="200"/>
      <c r="K55" s="200"/>
      <c r="L55" s="200"/>
      <c r="M55" s="200"/>
      <c r="N55" s="200"/>
      <c r="O55" s="200"/>
      <c r="P55" s="200"/>
    </row>
    <row r="56" spans="1:16" x14ac:dyDescent="0.55000000000000004">
      <c r="A56" s="222"/>
      <c r="B56" s="174" t="s">
        <v>29</v>
      </c>
      <c r="C56" s="179">
        <v>4</v>
      </c>
      <c r="D56" s="179">
        <v>6</v>
      </c>
      <c r="E56" s="205">
        <v>4</v>
      </c>
      <c r="F56" s="205">
        <v>6</v>
      </c>
      <c r="G56" s="200"/>
      <c r="H56" s="200"/>
      <c r="I56" s="200"/>
      <c r="J56" s="200"/>
      <c r="K56" s="200"/>
      <c r="L56" s="200"/>
      <c r="M56" s="200"/>
      <c r="N56" s="200"/>
      <c r="O56" s="200"/>
      <c r="P56" s="200"/>
    </row>
    <row r="57" spans="1:16" x14ac:dyDescent="0.55000000000000004">
      <c r="A57" s="222"/>
      <c r="B57" s="174" t="s">
        <v>197</v>
      </c>
      <c r="C57" s="179">
        <v>7</v>
      </c>
      <c r="D57" s="179">
        <v>8</v>
      </c>
      <c r="E57" s="205">
        <v>7</v>
      </c>
      <c r="F57" s="205">
        <v>8</v>
      </c>
      <c r="G57" s="200"/>
      <c r="H57" s="200"/>
      <c r="I57" s="200"/>
      <c r="J57" s="200"/>
      <c r="K57" s="200"/>
      <c r="L57" s="200"/>
      <c r="M57" s="200"/>
      <c r="N57" s="200"/>
      <c r="O57" s="200"/>
      <c r="P57" s="200"/>
    </row>
    <row r="58" spans="1:16" x14ac:dyDescent="0.55000000000000004">
      <c r="A58" s="222"/>
      <c r="B58" s="169" t="s">
        <v>103</v>
      </c>
      <c r="C58" s="179">
        <v>2</v>
      </c>
      <c r="D58" s="179">
        <v>3</v>
      </c>
      <c r="E58" s="205">
        <v>2</v>
      </c>
      <c r="F58" s="205">
        <v>3</v>
      </c>
      <c r="G58" s="200"/>
      <c r="H58" s="200"/>
      <c r="I58" s="200"/>
      <c r="J58" s="200"/>
      <c r="K58" s="200"/>
      <c r="L58" s="200"/>
      <c r="M58" s="200"/>
      <c r="N58" s="200"/>
      <c r="O58" s="200"/>
      <c r="P58" s="200"/>
    </row>
    <row r="59" spans="1:16" x14ac:dyDescent="0.55000000000000004">
      <c r="A59" s="222"/>
      <c r="B59" s="174" t="s">
        <v>227</v>
      </c>
      <c r="C59" s="179">
        <v>7</v>
      </c>
      <c r="D59" s="179">
        <v>8</v>
      </c>
      <c r="E59" s="209">
        <v>7</v>
      </c>
      <c r="F59" s="209">
        <v>8</v>
      </c>
      <c r="G59" s="200"/>
      <c r="H59" s="200"/>
      <c r="I59" s="200"/>
      <c r="J59" s="200"/>
      <c r="K59" s="200"/>
      <c r="L59" s="200"/>
      <c r="M59" s="200"/>
      <c r="N59" s="200"/>
      <c r="O59" s="200"/>
      <c r="P59" s="200"/>
    </row>
    <row r="60" spans="1:16" x14ac:dyDescent="0.55000000000000004">
      <c r="A60" s="222"/>
      <c r="B60" s="174" t="s">
        <v>143</v>
      </c>
      <c r="C60" s="179">
        <v>7</v>
      </c>
      <c r="D60" s="179">
        <v>8</v>
      </c>
      <c r="E60" s="209">
        <v>7</v>
      </c>
      <c r="F60" s="209">
        <v>8</v>
      </c>
      <c r="G60" s="200"/>
      <c r="H60" s="200"/>
      <c r="I60" s="200"/>
      <c r="J60" s="200"/>
      <c r="K60" s="200"/>
      <c r="L60" s="200"/>
      <c r="M60" s="200"/>
      <c r="N60" s="200"/>
      <c r="O60" s="200"/>
      <c r="P60" s="200"/>
    </row>
    <row r="61" spans="1:16" x14ac:dyDescent="0.55000000000000004">
      <c r="A61" s="188"/>
      <c r="B61" s="174" t="s">
        <v>88</v>
      </c>
      <c r="C61" s="179">
        <v>7</v>
      </c>
      <c r="D61" s="179">
        <v>8</v>
      </c>
      <c r="E61" s="209">
        <v>7</v>
      </c>
      <c r="F61" s="209">
        <v>8</v>
      </c>
      <c r="G61" s="200"/>
      <c r="H61" s="200"/>
      <c r="I61" s="200"/>
      <c r="J61" s="200"/>
      <c r="K61" s="200"/>
      <c r="L61" s="200"/>
      <c r="M61" s="200"/>
      <c r="N61" s="200"/>
      <c r="O61" s="200"/>
      <c r="P61" s="200"/>
    </row>
    <row r="62" spans="1:16" x14ac:dyDescent="0.55000000000000004">
      <c r="A62" s="188" t="s">
        <v>500</v>
      </c>
      <c r="B62" s="193" t="s">
        <v>341</v>
      </c>
      <c r="C62" s="198"/>
      <c r="D62" s="198"/>
      <c r="E62" s="199">
        <v>150</v>
      </c>
      <c r="F62" s="199">
        <v>200</v>
      </c>
      <c r="G62" s="202">
        <v>0.2</v>
      </c>
      <c r="H62" s="202">
        <v>0.23</v>
      </c>
      <c r="I62" s="202">
        <v>0</v>
      </c>
      <c r="J62" s="202">
        <v>0</v>
      </c>
      <c r="K62" s="202">
        <v>17.239999999999998</v>
      </c>
      <c r="L62" s="202">
        <v>20.56</v>
      </c>
      <c r="M62" s="202">
        <v>69</v>
      </c>
      <c r="N62" s="202">
        <v>82</v>
      </c>
      <c r="O62" s="202">
        <v>0</v>
      </c>
      <c r="P62" s="202">
        <v>0</v>
      </c>
    </row>
    <row r="63" spans="1:16" x14ac:dyDescent="0.55000000000000004">
      <c r="A63" s="222"/>
      <c r="B63" s="190" t="s">
        <v>204</v>
      </c>
      <c r="C63" s="201">
        <v>11</v>
      </c>
      <c r="D63" s="201">
        <v>13</v>
      </c>
      <c r="E63" s="201">
        <v>11</v>
      </c>
      <c r="F63" s="201">
        <v>13</v>
      </c>
      <c r="G63" s="200"/>
      <c r="H63" s="200"/>
      <c r="I63" s="200"/>
      <c r="J63" s="200"/>
      <c r="K63" s="200"/>
      <c r="L63" s="200"/>
      <c r="M63" s="200"/>
      <c r="N63" s="200"/>
      <c r="O63" s="200"/>
      <c r="P63" s="200"/>
    </row>
    <row r="64" spans="1:16" ht="39" customHeight="1" x14ac:dyDescent="0.55000000000000004">
      <c r="A64" s="222"/>
      <c r="B64" s="190" t="s">
        <v>22</v>
      </c>
      <c r="C64" s="201">
        <v>10</v>
      </c>
      <c r="D64" s="201">
        <v>12</v>
      </c>
      <c r="E64" s="201">
        <v>10</v>
      </c>
      <c r="F64" s="201">
        <v>12</v>
      </c>
      <c r="G64" s="200"/>
      <c r="H64" s="200"/>
      <c r="I64" s="200"/>
      <c r="J64" s="200"/>
      <c r="K64" s="200"/>
      <c r="L64" s="200"/>
      <c r="M64" s="200"/>
      <c r="N64" s="200"/>
      <c r="O64" s="200"/>
      <c r="P64" s="200"/>
    </row>
    <row r="65" spans="1:16" x14ac:dyDescent="0.55000000000000004">
      <c r="A65" s="222" t="s">
        <v>501</v>
      </c>
      <c r="B65" s="189" t="s">
        <v>64</v>
      </c>
      <c r="C65" s="198">
        <v>40</v>
      </c>
      <c r="D65" s="198">
        <v>50</v>
      </c>
      <c r="E65" s="199">
        <v>40</v>
      </c>
      <c r="F65" s="199">
        <v>50</v>
      </c>
      <c r="G65" s="249">
        <v>1.64</v>
      </c>
      <c r="H65" s="249">
        <v>2.2999999999999998</v>
      </c>
      <c r="I65" s="249">
        <v>0.48</v>
      </c>
      <c r="J65" s="249">
        <v>0.6</v>
      </c>
      <c r="K65" s="249">
        <v>13.36</v>
      </c>
      <c r="L65" s="249">
        <v>16.7</v>
      </c>
      <c r="M65" s="249">
        <f>G65*4+I65*9+K65*4</f>
        <v>64.319999999999993</v>
      </c>
      <c r="N65" s="249">
        <f>H65*4+J65*9+L65*4</f>
        <v>81.399999999999991</v>
      </c>
      <c r="O65" s="249">
        <v>0</v>
      </c>
      <c r="P65" s="249">
        <v>0</v>
      </c>
    </row>
    <row r="66" spans="1:16" x14ac:dyDescent="0.55000000000000004">
      <c r="A66" s="222"/>
      <c r="B66" s="189" t="s">
        <v>32</v>
      </c>
      <c r="C66" s="198"/>
      <c r="D66" s="198"/>
      <c r="E66" s="208">
        <f t="shared" ref="E66:P66" si="2">E23+E30+E47+E48+E62+E65</f>
        <v>550</v>
      </c>
      <c r="F66" s="208">
        <f t="shared" si="2"/>
        <v>710</v>
      </c>
      <c r="G66" s="208">
        <f t="shared" si="2"/>
        <v>17.57</v>
      </c>
      <c r="H66" s="208">
        <f t="shared" si="2"/>
        <v>21.87</v>
      </c>
      <c r="I66" s="208">
        <f t="shared" si="2"/>
        <v>22.330000000000002</v>
      </c>
      <c r="J66" s="208">
        <f t="shared" si="2"/>
        <v>25.939999999999998</v>
      </c>
      <c r="K66" s="208">
        <f t="shared" si="2"/>
        <v>55.11</v>
      </c>
      <c r="L66" s="208">
        <f t="shared" si="2"/>
        <v>68.39</v>
      </c>
      <c r="M66" s="208">
        <f t="shared" si="2"/>
        <v>503.84000000000003</v>
      </c>
      <c r="N66" s="208">
        <f t="shared" si="2"/>
        <v>609.45999999999992</v>
      </c>
      <c r="O66" s="208">
        <f t="shared" si="2"/>
        <v>22.54</v>
      </c>
      <c r="P66" s="208">
        <f t="shared" si="2"/>
        <v>30.090000000000003</v>
      </c>
    </row>
    <row r="67" spans="1:16" x14ac:dyDescent="0.55000000000000004">
      <c r="A67" s="222"/>
      <c r="B67" s="154" t="s">
        <v>65</v>
      </c>
      <c r="C67" s="200"/>
      <c r="D67" s="200"/>
      <c r="E67" s="201"/>
      <c r="F67" s="200"/>
      <c r="G67" s="200"/>
      <c r="H67" s="200"/>
      <c r="I67" s="200"/>
      <c r="J67" s="200"/>
      <c r="K67" s="200"/>
      <c r="L67" s="200"/>
      <c r="M67" s="200"/>
      <c r="N67" s="200"/>
      <c r="O67" s="200"/>
      <c r="P67" s="200"/>
    </row>
    <row r="68" spans="1:16" x14ac:dyDescent="0.55000000000000004">
      <c r="A68" s="188" t="s">
        <v>502</v>
      </c>
      <c r="B68" s="223" t="s">
        <v>503</v>
      </c>
      <c r="C68" s="247"/>
      <c r="D68" s="247"/>
      <c r="E68" s="248">
        <v>160</v>
      </c>
      <c r="F68" s="248">
        <v>180</v>
      </c>
      <c r="G68" s="249">
        <v>4.3600000000000003</v>
      </c>
      <c r="H68" s="249">
        <v>4.91</v>
      </c>
      <c r="I68" s="249">
        <v>3.94</v>
      </c>
      <c r="J68" s="249">
        <v>4.43</v>
      </c>
      <c r="K68" s="249">
        <v>17.57</v>
      </c>
      <c r="L68" s="249">
        <v>19.77</v>
      </c>
      <c r="M68" s="249">
        <v>147</v>
      </c>
      <c r="N68" s="249">
        <v>165</v>
      </c>
      <c r="O68" s="249">
        <v>8.36</v>
      </c>
      <c r="P68" s="249">
        <v>9.41</v>
      </c>
    </row>
    <row r="69" spans="1:16" s="160" customFormat="1" x14ac:dyDescent="0.55000000000000004">
      <c r="A69" s="188"/>
      <c r="B69" s="194" t="s">
        <v>48</v>
      </c>
      <c r="C69" s="229">
        <v>177</v>
      </c>
      <c r="D69" s="229">
        <v>200</v>
      </c>
      <c r="E69" s="229">
        <v>133</v>
      </c>
      <c r="F69" s="229">
        <v>150</v>
      </c>
      <c r="G69" s="249"/>
      <c r="H69" s="249"/>
      <c r="I69" s="249"/>
      <c r="J69" s="249"/>
      <c r="K69" s="249"/>
      <c r="L69" s="249"/>
      <c r="M69" s="249"/>
      <c r="N69" s="249"/>
      <c r="O69" s="249"/>
      <c r="P69" s="249"/>
    </row>
    <row r="70" spans="1:16" s="160" customFormat="1" x14ac:dyDescent="0.55000000000000004">
      <c r="A70" s="188"/>
      <c r="B70" s="194" t="s">
        <v>49</v>
      </c>
      <c r="C70" s="229">
        <v>190</v>
      </c>
      <c r="D70" s="229">
        <v>215</v>
      </c>
      <c r="E70" s="229">
        <v>133</v>
      </c>
      <c r="F70" s="229">
        <v>150</v>
      </c>
      <c r="G70" s="249"/>
      <c r="H70" s="249"/>
      <c r="I70" s="249"/>
      <c r="J70" s="249"/>
      <c r="K70" s="249"/>
      <c r="L70" s="249"/>
      <c r="M70" s="249"/>
      <c r="N70" s="249"/>
      <c r="O70" s="249"/>
      <c r="P70" s="249"/>
    </row>
    <row r="71" spans="1:16" s="160" customFormat="1" ht="39" customHeight="1" x14ac:dyDescent="0.55000000000000004">
      <c r="A71" s="188"/>
      <c r="B71" s="194" t="s">
        <v>50</v>
      </c>
      <c r="C71" s="229">
        <v>205</v>
      </c>
      <c r="D71" s="229">
        <v>231</v>
      </c>
      <c r="E71" s="229">
        <v>133</v>
      </c>
      <c r="F71" s="229">
        <v>150</v>
      </c>
      <c r="G71" s="249"/>
      <c r="H71" s="249"/>
      <c r="I71" s="249"/>
      <c r="J71" s="249"/>
      <c r="K71" s="249"/>
      <c r="L71" s="249"/>
      <c r="M71" s="249"/>
      <c r="N71" s="249"/>
      <c r="O71" s="249"/>
      <c r="P71" s="249"/>
    </row>
    <row r="72" spans="1:16" s="160" customFormat="1" x14ac:dyDescent="0.55000000000000004">
      <c r="A72" s="188"/>
      <c r="B72" s="194" t="s">
        <v>51</v>
      </c>
      <c r="C72" s="229">
        <v>222</v>
      </c>
      <c r="D72" s="229">
        <v>251</v>
      </c>
      <c r="E72" s="229">
        <v>133</v>
      </c>
      <c r="F72" s="229">
        <v>150</v>
      </c>
      <c r="G72" s="249"/>
      <c r="H72" s="249"/>
      <c r="I72" s="249"/>
      <c r="J72" s="249"/>
      <c r="K72" s="249"/>
      <c r="L72" s="249"/>
      <c r="M72" s="249"/>
      <c r="N72" s="249"/>
      <c r="O72" s="249"/>
      <c r="P72" s="249"/>
    </row>
    <row r="73" spans="1:16" s="160" customFormat="1" x14ac:dyDescent="0.55000000000000004">
      <c r="A73" s="188"/>
      <c r="B73" s="191" t="s">
        <v>52</v>
      </c>
      <c r="C73" s="229">
        <v>133</v>
      </c>
      <c r="D73" s="229">
        <v>150</v>
      </c>
      <c r="E73" s="229">
        <v>133</v>
      </c>
      <c r="F73" s="229">
        <v>150</v>
      </c>
      <c r="G73" s="249"/>
      <c r="H73" s="249"/>
      <c r="I73" s="249"/>
      <c r="J73" s="249"/>
      <c r="K73" s="249"/>
      <c r="L73" s="249"/>
      <c r="M73" s="249"/>
      <c r="N73" s="249"/>
      <c r="O73" s="249"/>
      <c r="P73" s="249"/>
    </row>
    <row r="74" spans="1:16" s="160" customFormat="1" ht="41.25" customHeight="1" x14ac:dyDescent="0.55000000000000004">
      <c r="A74" s="188"/>
      <c r="B74" s="192" t="s">
        <v>41</v>
      </c>
      <c r="C74" s="229">
        <v>25</v>
      </c>
      <c r="D74" s="229">
        <v>29</v>
      </c>
      <c r="E74" s="181">
        <v>20</v>
      </c>
      <c r="F74" s="181">
        <v>23</v>
      </c>
      <c r="G74" s="249"/>
      <c r="H74" s="249"/>
      <c r="I74" s="249"/>
      <c r="J74" s="249"/>
      <c r="K74" s="249"/>
      <c r="L74" s="249"/>
      <c r="M74" s="249"/>
      <c r="N74" s="249"/>
      <c r="O74" s="249"/>
      <c r="P74" s="249"/>
    </row>
    <row r="75" spans="1:16" s="160" customFormat="1" x14ac:dyDescent="0.55000000000000004">
      <c r="A75" s="188"/>
      <c r="B75" s="192" t="s">
        <v>42</v>
      </c>
      <c r="C75" s="229">
        <v>27</v>
      </c>
      <c r="D75" s="229">
        <v>31</v>
      </c>
      <c r="E75" s="181">
        <v>20</v>
      </c>
      <c r="F75" s="181">
        <v>23</v>
      </c>
      <c r="G75" s="249"/>
      <c r="H75" s="249"/>
      <c r="I75" s="249"/>
      <c r="J75" s="249"/>
      <c r="K75" s="249"/>
      <c r="L75" s="249"/>
      <c r="M75" s="249"/>
      <c r="N75" s="249"/>
      <c r="O75" s="249"/>
      <c r="P75" s="249"/>
    </row>
    <row r="76" spans="1:16" s="160" customFormat="1" x14ac:dyDescent="0.55000000000000004">
      <c r="A76" s="188"/>
      <c r="B76" s="192" t="s">
        <v>43</v>
      </c>
      <c r="C76" s="229">
        <v>20</v>
      </c>
      <c r="D76" s="229">
        <v>23</v>
      </c>
      <c r="E76" s="181">
        <v>20</v>
      </c>
      <c r="F76" s="181">
        <v>23</v>
      </c>
      <c r="G76" s="249"/>
      <c r="H76" s="249"/>
      <c r="I76" s="249"/>
      <c r="J76" s="249"/>
      <c r="K76" s="249"/>
      <c r="L76" s="249"/>
      <c r="M76" s="249"/>
      <c r="N76" s="249"/>
      <c r="O76" s="249"/>
      <c r="P76" s="249"/>
    </row>
    <row r="77" spans="1:16" ht="40.5" customHeight="1" x14ac:dyDescent="0.55000000000000004">
      <c r="A77" s="222"/>
      <c r="B77" s="190" t="s">
        <v>38</v>
      </c>
      <c r="C77" s="229">
        <v>58</v>
      </c>
      <c r="D77" s="229">
        <v>65</v>
      </c>
      <c r="E77" s="229">
        <v>46</v>
      </c>
      <c r="F77" s="229">
        <v>52</v>
      </c>
      <c r="G77" s="249"/>
      <c r="H77" s="249"/>
      <c r="I77" s="249"/>
      <c r="J77" s="249"/>
      <c r="K77" s="249"/>
      <c r="L77" s="249"/>
      <c r="M77" s="249"/>
      <c r="N77" s="249"/>
      <c r="O77" s="249"/>
      <c r="P77" s="249"/>
    </row>
    <row r="78" spans="1:16" ht="41.25" customHeight="1" x14ac:dyDescent="0.55000000000000004">
      <c r="A78" s="222"/>
      <c r="B78" s="191" t="s">
        <v>39</v>
      </c>
      <c r="C78" s="229">
        <v>48</v>
      </c>
      <c r="D78" s="229">
        <v>55</v>
      </c>
      <c r="E78" s="229">
        <v>46</v>
      </c>
      <c r="F78" s="229">
        <v>52</v>
      </c>
      <c r="G78" s="249"/>
      <c r="H78" s="249"/>
      <c r="I78" s="249"/>
      <c r="J78" s="249"/>
      <c r="K78" s="249"/>
      <c r="L78" s="249"/>
      <c r="M78" s="249"/>
      <c r="N78" s="249"/>
      <c r="O78" s="249"/>
      <c r="P78" s="249"/>
    </row>
    <row r="79" spans="1:16" s="186" customFormat="1" ht="37.5" customHeight="1" x14ac:dyDescent="0.55000000000000004">
      <c r="A79" s="222"/>
      <c r="B79" s="191" t="s">
        <v>107</v>
      </c>
      <c r="C79" s="229">
        <v>5</v>
      </c>
      <c r="D79" s="229">
        <v>6</v>
      </c>
      <c r="E79" s="229">
        <v>5</v>
      </c>
      <c r="F79" s="229">
        <v>6</v>
      </c>
      <c r="G79" s="249"/>
      <c r="H79" s="249"/>
      <c r="I79" s="249"/>
      <c r="J79" s="249"/>
      <c r="K79" s="249"/>
      <c r="L79" s="249"/>
      <c r="M79" s="249"/>
      <c r="N79" s="249"/>
      <c r="O79" s="249"/>
      <c r="P79" s="249"/>
    </row>
    <row r="80" spans="1:16" s="186" customFormat="1" ht="37.5" customHeight="1" x14ac:dyDescent="0.55000000000000004">
      <c r="A80" s="222"/>
      <c r="B80" s="191" t="s">
        <v>44</v>
      </c>
      <c r="C80" s="229">
        <v>17</v>
      </c>
      <c r="D80" s="229">
        <v>19</v>
      </c>
      <c r="E80" s="229">
        <v>14</v>
      </c>
      <c r="F80" s="229">
        <v>16</v>
      </c>
      <c r="G80" s="249"/>
      <c r="H80" s="249"/>
      <c r="I80" s="249"/>
      <c r="J80" s="249"/>
      <c r="K80" s="249"/>
      <c r="L80" s="249"/>
      <c r="M80" s="249"/>
      <c r="N80" s="249"/>
      <c r="O80" s="249"/>
      <c r="P80" s="249"/>
    </row>
    <row r="81" spans="1:16" s="186" customFormat="1" ht="37.5" customHeight="1" x14ac:dyDescent="0.55000000000000004">
      <c r="A81" s="222"/>
      <c r="B81" s="191" t="s">
        <v>45</v>
      </c>
      <c r="C81" s="229">
        <v>14</v>
      </c>
      <c r="D81" s="229">
        <v>16</v>
      </c>
      <c r="E81" s="229">
        <v>14</v>
      </c>
      <c r="F81" s="229">
        <v>16</v>
      </c>
      <c r="G81" s="249"/>
      <c r="H81" s="249"/>
      <c r="I81" s="249"/>
      <c r="J81" s="249"/>
      <c r="K81" s="249"/>
      <c r="L81" s="249"/>
      <c r="M81" s="249"/>
      <c r="N81" s="249"/>
      <c r="O81" s="249"/>
      <c r="P81" s="249"/>
    </row>
    <row r="82" spans="1:16" s="186" customFormat="1" ht="43.5" customHeight="1" x14ac:dyDescent="0.55000000000000004">
      <c r="A82" s="222"/>
      <c r="B82" s="191" t="s">
        <v>40</v>
      </c>
      <c r="C82" s="229">
        <v>3</v>
      </c>
      <c r="D82" s="229">
        <v>5</v>
      </c>
      <c r="E82" s="229">
        <v>3</v>
      </c>
      <c r="F82" s="229">
        <v>5</v>
      </c>
      <c r="G82" s="249"/>
      <c r="H82" s="249"/>
      <c r="I82" s="249"/>
      <c r="J82" s="249"/>
      <c r="K82" s="249"/>
      <c r="L82" s="249"/>
      <c r="M82" s="249"/>
      <c r="N82" s="249"/>
      <c r="O82" s="249"/>
      <c r="P82" s="249"/>
    </row>
    <row r="83" spans="1:16" ht="55.5" customHeight="1" x14ac:dyDescent="0.55000000000000004">
      <c r="A83" s="222" t="s">
        <v>504</v>
      </c>
      <c r="B83" s="223" t="s">
        <v>505</v>
      </c>
      <c r="C83" s="247"/>
      <c r="D83" s="247"/>
      <c r="E83" s="248">
        <v>50</v>
      </c>
      <c r="F83" s="248">
        <v>50</v>
      </c>
      <c r="G83" s="249">
        <v>3.68</v>
      </c>
      <c r="H83" s="249">
        <v>3.68</v>
      </c>
      <c r="I83" s="249">
        <v>3.67</v>
      </c>
      <c r="J83" s="249">
        <v>3.67</v>
      </c>
      <c r="K83" s="249">
        <v>22.31</v>
      </c>
      <c r="L83" s="249">
        <v>22.31</v>
      </c>
      <c r="M83" s="249">
        <v>148</v>
      </c>
      <c r="N83" s="249">
        <v>148</v>
      </c>
      <c r="O83" s="249">
        <v>0.27</v>
      </c>
      <c r="P83" s="249">
        <v>0.27</v>
      </c>
    </row>
    <row r="84" spans="1:16" ht="47.25" customHeight="1" x14ac:dyDescent="0.55000000000000004">
      <c r="A84" s="222"/>
      <c r="B84" s="191" t="s">
        <v>19</v>
      </c>
      <c r="C84" s="229">
        <v>31</v>
      </c>
      <c r="D84" s="229">
        <v>31</v>
      </c>
      <c r="E84" s="229">
        <v>31</v>
      </c>
      <c r="F84" s="229">
        <v>31</v>
      </c>
      <c r="G84" s="249"/>
      <c r="H84" s="249"/>
      <c r="I84" s="249"/>
      <c r="J84" s="249"/>
      <c r="K84" s="249"/>
      <c r="L84" s="249"/>
      <c r="M84" s="249"/>
      <c r="N84" s="249"/>
      <c r="O84" s="249"/>
      <c r="P84" s="249"/>
    </row>
    <row r="85" spans="1:16" ht="39" customHeight="1" x14ac:dyDescent="0.55000000000000004">
      <c r="A85" s="222"/>
      <c r="B85" s="191" t="s">
        <v>18</v>
      </c>
      <c r="C85" s="229">
        <v>13</v>
      </c>
      <c r="D85" s="229">
        <v>13</v>
      </c>
      <c r="E85" s="229">
        <v>13</v>
      </c>
      <c r="F85" s="229">
        <v>13</v>
      </c>
      <c r="G85" s="249"/>
      <c r="H85" s="249"/>
      <c r="I85" s="249"/>
      <c r="J85" s="249"/>
      <c r="K85" s="249"/>
      <c r="L85" s="249"/>
      <c r="M85" s="249"/>
      <c r="N85" s="249"/>
      <c r="O85" s="249"/>
      <c r="P85" s="249"/>
    </row>
    <row r="86" spans="1:16" ht="43.5" customHeight="1" x14ac:dyDescent="0.55000000000000004">
      <c r="A86" s="222"/>
      <c r="B86" s="191" t="s">
        <v>20</v>
      </c>
      <c r="C86" s="229">
        <v>5</v>
      </c>
      <c r="D86" s="229">
        <v>5</v>
      </c>
      <c r="E86" s="229">
        <v>5</v>
      </c>
      <c r="F86" s="229">
        <v>5</v>
      </c>
      <c r="G86" s="249"/>
      <c r="H86" s="249"/>
      <c r="I86" s="249"/>
      <c r="J86" s="249"/>
      <c r="K86" s="249"/>
      <c r="L86" s="249"/>
      <c r="M86" s="249"/>
      <c r="N86" s="249"/>
      <c r="O86" s="249"/>
      <c r="P86" s="249"/>
    </row>
    <row r="87" spans="1:16" x14ac:dyDescent="0.55000000000000004">
      <c r="A87" s="222"/>
      <c r="B87" s="191" t="s">
        <v>22</v>
      </c>
      <c r="C87" s="229">
        <v>4</v>
      </c>
      <c r="D87" s="229">
        <v>4</v>
      </c>
      <c r="E87" s="229">
        <v>4</v>
      </c>
      <c r="F87" s="229">
        <v>4</v>
      </c>
      <c r="G87" s="249"/>
      <c r="H87" s="249"/>
      <c r="I87" s="249"/>
      <c r="J87" s="249"/>
      <c r="K87" s="249"/>
      <c r="L87" s="249"/>
      <c r="M87" s="249"/>
      <c r="N87" s="249"/>
      <c r="O87" s="249"/>
      <c r="P87" s="249"/>
    </row>
    <row r="88" spans="1:16" x14ac:dyDescent="0.55000000000000004">
      <c r="A88" s="222"/>
      <c r="B88" s="204" t="s">
        <v>71</v>
      </c>
      <c r="C88" s="182">
        <v>0.9</v>
      </c>
      <c r="D88" s="182">
        <v>1</v>
      </c>
      <c r="E88" s="209">
        <v>0.9</v>
      </c>
      <c r="F88" s="209">
        <v>1</v>
      </c>
      <c r="G88" s="249"/>
      <c r="H88" s="249"/>
      <c r="I88" s="249"/>
      <c r="J88" s="249"/>
      <c r="K88" s="249"/>
      <c r="L88" s="249"/>
      <c r="M88" s="249"/>
      <c r="N88" s="249"/>
      <c r="O88" s="249"/>
      <c r="P88" s="249"/>
    </row>
    <row r="89" spans="1:16" x14ac:dyDescent="0.55000000000000004">
      <c r="A89" s="188"/>
      <c r="B89" s="191" t="s">
        <v>40</v>
      </c>
      <c r="C89" s="229">
        <v>2.9</v>
      </c>
      <c r="D89" s="229">
        <v>2.9</v>
      </c>
      <c r="E89" s="229">
        <v>2.9</v>
      </c>
      <c r="F89" s="229">
        <v>2.9</v>
      </c>
      <c r="G89" s="249"/>
      <c r="H89" s="249"/>
      <c r="I89" s="249"/>
      <c r="J89" s="249"/>
      <c r="K89" s="249"/>
      <c r="L89" s="249"/>
      <c r="M89" s="249"/>
      <c r="N89" s="249"/>
      <c r="O89" s="249"/>
      <c r="P89" s="249"/>
    </row>
    <row r="90" spans="1:16" x14ac:dyDescent="0.55000000000000004">
      <c r="A90" s="222"/>
      <c r="B90" s="191" t="s">
        <v>175</v>
      </c>
      <c r="C90" s="229">
        <v>1.2</v>
      </c>
      <c r="D90" s="229">
        <v>1</v>
      </c>
      <c r="E90" s="229">
        <v>1.2</v>
      </c>
      <c r="F90" s="229">
        <v>1</v>
      </c>
      <c r="G90" s="249"/>
      <c r="H90" s="249"/>
      <c r="I90" s="249"/>
      <c r="J90" s="249"/>
      <c r="K90" s="249"/>
      <c r="L90" s="249"/>
      <c r="M90" s="249"/>
      <c r="N90" s="249"/>
      <c r="O90" s="249"/>
      <c r="P90" s="249"/>
    </row>
    <row r="91" spans="1:16" x14ac:dyDescent="0.55000000000000004">
      <c r="A91" s="188" t="s">
        <v>506</v>
      </c>
      <c r="B91" s="223" t="s">
        <v>120</v>
      </c>
      <c r="C91" s="198"/>
      <c r="D91" s="198"/>
      <c r="E91" s="199">
        <v>180</v>
      </c>
      <c r="F91" s="199">
        <v>200</v>
      </c>
      <c r="G91" s="202">
        <v>0.04</v>
      </c>
      <c r="H91" s="202">
        <v>0.04</v>
      </c>
      <c r="I91" s="202">
        <v>0</v>
      </c>
      <c r="J91" s="202">
        <v>0</v>
      </c>
      <c r="K91" s="202">
        <v>10.1</v>
      </c>
      <c r="L91" s="202">
        <v>13.12</v>
      </c>
      <c r="M91" s="202">
        <v>41</v>
      </c>
      <c r="N91" s="202">
        <v>54</v>
      </c>
      <c r="O91" s="202">
        <v>1.6</v>
      </c>
      <c r="P91" s="202">
        <v>2</v>
      </c>
    </row>
    <row r="92" spans="1:16" x14ac:dyDescent="0.55000000000000004">
      <c r="A92" s="187"/>
      <c r="B92" s="191" t="s">
        <v>75</v>
      </c>
      <c r="C92" s="229">
        <v>0.45</v>
      </c>
      <c r="D92" s="229">
        <v>0.54</v>
      </c>
      <c r="E92" s="229">
        <v>0.45</v>
      </c>
      <c r="F92" s="229">
        <v>0.54</v>
      </c>
      <c r="G92" s="202"/>
      <c r="H92" s="202"/>
      <c r="I92" s="202"/>
      <c r="J92" s="202"/>
      <c r="K92" s="202"/>
      <c r="L92" s="202"/>
      <c r="M92" s="202"/>
      <c r="N92" s="202"/>
      <c r="O92" s="202"/>
      <c r="P92" s="202"/>
    </row>
    <row r="93" spans="1:16" x14ac:dyDescent="0.55000000000000004">
      <c r="A93" s="187"/>
      <c r="B93" s="191" t="s">
        <v>22</v>
      </c>
      <c r="C93" s="201">
        <v>10</v>
      </c>
      <c r="D93" s="201">
        <v>13</v>
      </c>
      <c r="E93" s="201">
        <v>10</v>
      </c>
      <c r="F93" s="201">
        <v>13</v>
      </c>
      <c r="G93" s="202"/>
      <c r="H93" s="202"/>
      <c r="I93" s="202"/>
      <c r="J93" s="202"/>
      <c r="K93" s="202"/>
      <c r="L93" s="202"/>
      <c r="M93" s="202"/>
      <c r="N93" s="202"/>
      <c r="O93" s="202"/>
      <c r="P93" s="202"/>
    </row>
    <row r="94" spans="1:16" x14ac:dyDescent="0.55000000000000004">
      <c r="A94" s="187"/>
      <c r="B94" s="191" t="s">
        <v>121</v>
      </c>
      <c r="C94" s="201">
        <v>5</v>
      </c>
      <c r="D94" s="201">
        <v>6</v>
      </c>
      <c r="E94" s="201">
        <v>4</v>
      </c>
      <c r="F94" s="201">
        <v>5</v>
      </c>
      <c r="G94" s="202"/>
      <c r="H94" s="202"/>
      <c r="I94" s="202"/>
      <c r="J94" s="202"/>
      <c r="K94" s="202"/>
      <c r="L94" s="202"/>
      <c r="M94" s="202"/>
      <c r="N94" s="202"/>
      <c r="O94" s="202"/>
      <c r="P94" s="202"/>
    </row>
    <row r="95" spans="1:16" x14ac:dyDescent="0.55000000000000004">
      <c r="A95" s="188" t="s">
        <v>501</v>
      </c>
      <c r="B95" s="189" t="s">
        <v>78</v>
      </c>
      <c r="C95" s="247">
        <v>35</v>
      </c>
      <c r="D95" s="247">
        <v>40</v>
      </c>
      <c r="E95" s="248">
        <v>35</v>
      </c>
      <c r="F95" s="248">
        <v>40</v>
      </c>
      <c r="G95" s="250">
        <v>1.66</v>
      </c>
      <c r="H95" s="250">
        <v>2</v>
      </c>
      <c r="I95" s="250">
        <v>0.28000000000000003</v>
      </c>
      <c r="J95" s="250">
        <v>0.32</v>
      </c>
      <c r="K95" s="250">
        <v>17.22</v>
      </c>
      <c r="L95" s="250">
        <v>19.68</v>
      </c>
      <c r="M95" s="250">
        <f>G95*4+I95*9+K95*4</f>
        <v>78.039999999999992</v>
      </c>
      <c r="N95" s="250">
        <f>H95*4+J95*9+L95*4</f>
        <v>89.6</v>
      </c>
      <c r="O95" s="250">
        <v>0</v>
      </c>
      <c r="P95" s="250">
        <v>0</v>
      </c>
    </row>
    <row r="96" spans="1:16" x14ac:dyDescent="0.55000000000000004">
      <c r="A96" s="188" t="s">
        <v>507</v>
      </c>
      <c r="B96" s="24" t="s">
        <v>77</v>
      </c>
      <c r="C96" s="19">
        <v>93</v>
      </c>
      <c r="D96" s="19">
        <v>93</v>
      </c>
      <c r="E96" s="248">
        <v>93</v>
      </c>
      <c r="F96" s="248">
        <v>93</v>
      </c>
      <c r="G96" s="250">
        <v>0.37</v>
      </c>
      <c r="H96" s="250">
        <v>0.37</v>
      </c>
      <c r="I96" s="250">
        <v>0.37</v>
      </c>
      <c r="J96" s="250">
        <v>0.37</v>
      </c>
      <c r="K96" s="250">
        <v>9.73</v>
      </c>
      <c r="L96" s="250">
        <v>9.73</v>
      </c>
      <c r="M96" s="250">
        <v>41.85</v>
      </c>
      <c r="N96" s="250">
        <v>41.85</v>
      </c>
      <c r="O96" s="250">
        <v>9.3000000000000007</v>
      </c>
      <c r="P96" s="250">
        <v>9.3000000000000007</v>
      </c>
    </row>
    <row r="97" spans="1:16" x14ac:dyDescent="0.55000000000000004">
      <c r="A97" s="222"/>
      <c r="B97" s="189" t="s">
        <v>32</v>
      </c>
      <c r="C97" s="198"/>
      <c r="D97" s="198"/>
      <c r="E97" s="208">
        <f t="shared" ref="E97:P97" si="3">E68+E83+E91+E95+E96</f>
        <v>518</v>
      </c>
      <c r="F97" s="208">
        <f t="shared" si="3"/>
        <v>563</v>
      </c>
      <c r="G97" s="208">
        <f t="shared" si="3"/>
        <v>10.11</v>
      </c>
      <c r="H97" s="208">
        <f t="shared" si="3"/>
        <v>10.999999999999998</v>
      </c>
      <c r="I97" s="208">
        <f t="shared" si="3"/>
        <v>8.26</v>
      </c>
      <c r="J97" s="208">
        <f t="shared" si="3"/>
        <v>8.7899999999999991</v>
      </c>
      <c r="K97" s="208">
        <f t="shared" si="3"/>
        <v>76.929999999999993</v>
      </c>
      <c r="L97" s="208">
        <f t="shared" si="3"/>
        <v>84.61</v>
      </c>
      <c r="M97" s="208">
        <f t="shared" si="3"/>
        <v>455.89</v>
      </c>
      <c r="N97" s="208">
        <f t="shared" si="3"/>
        <v>498.45000000000005</v>
      </c>
      <c r="O97" s="208">
        <f t="shared" si="3"/>
        <v>19.53</v>
      </c>
      <c r="P97" s="208">
        <f t="shared" si="3"/>
        <v>20.98</v>
      </c>
    </row>
    <row r="98" spans="1:16" x14ac:dyDescent="0.55000000000000004">
      <c r="A98" s="222"/>
      <c r="B98" s="163" t="s">
        <v>79</v>
      </c>
      <c r="C98" s="209"/>
      <c r="D98" s="209"/>
      <c r="E98" s="209"/>
      <c r="F98" s="209"/>
      <c r="G98" s="202"/>
      <c r="H98" s="202"/>
      <c r="I98" s="202"/>
      <c r="J98" s="202"/>
      <c r="K98" s="202"/>
      <c r="L98" s="202"/>
      <c r="M98" s="202"/>
      <c r="N98" s="202"/>
      <c r="O98" s="202"/>
      <c r="P98" s="202"/>
    </row>
    <row r="99" spans="1:16" x14ac:dyDescent="0.55000000000000004">
      <c r="A99" s="222" t="s">
        <v>508</v>
      </c>
      <c r="B99" s="189" t="s">
        <v>81</v>
      </c>
      <c r="C99" s="247">
        <v>154</v>
      </c>
      <c r="D99" s="247">
        <v>154</v>
      </c>
      <c r="E99" s="248">
        <v>150</v>
      </c>
      <c r="F99" s="248">
        <v>150</v>
      </c>
      <c r="G99" s="250">
        <v>4.3600000000000003</v>
      </c>
      <c r="H99" s="250">
        <v>4.3600000000000003</v>
      </c>
      <c r="I99" s="250">
        <v>3.76</v>
      </c>
      <c r="J99" s="250">
        <v>3.76</v>
      </c>
      <c r="K99" s="250">
        <v>6</v>
      </c>
      <c r="L99" s="250">
        <v>6</v>
      </c>
      <c r="M99" s="250">
        <v>79.5</v>
      </c>
      <c r="N99" s="250">
        <v>79.5</v>
      </c>
      <c r="O99" s="250">
        <v>1.06</v>
      </c>
      <c r="P99" s="250">
        <v>1.06</v>
      </c>
    </row>
    <row r="100" spans="1:16" x14ac:dyDescent="0.55000000000000004">
      <c r="A100" s="222"/>
      <c r="B100" s="189" t="s">
        <v>32</v>
      </c>
      <c r="C100" s="198"/>
      <c r="D100" s="198"/>
      <c r="E100" s="208">
        <f>E99</f>
        <v>150</v>
      </c>
      <c r="F100" s="208">
        <f t="shared" ref="F100:P100" si="4">F99</f>
        <v>150</v>
      </c>
      <c r="G100" s="208">
        <f t="shared" si="4"/>
        <v>4.3600000000000003</v>
      </c>
      <c r="H100" s="208">
        <f t="shared" si="4"/>
        <v>4.3600000000000003</v>
      </c>
      <c r="I100" s="208">
        <f t="shared" si="4"/>
        <v>3.76</v>
      </c>
      <c r="J100" s="208">
        <f t="shared" si="4"/>
        <v>3.76</v>
      </c>
      <c r="K100" s="208">
        <f t="shared" si="4"/>
        <v>6</v>
      </c>
      <c r="L100" s="208">
        <f t="shared" si="4"/>
        <v>6</v>
      </c>
      <c r="M100" s="208">
        <f t="shared" si="4"/>
        <v>79.5</v>
      </c>
      <c r="N100" s="208">
        <f t="shared" si="4"/>
        <v>79.5</v>
      </c>
      <c r="O100" s="208">
        <f t="shared" si="4"/>
        <v>1.06</v>
      </c>
      <c r="P100" s="208">
        <f t="shared" si="4"/>
        <v>1.06</v>
      </c>
    </row>
    <row r="101" spans="1:16" x14ac:dyDescent="0.55000000000000004">
      <c r="A101" s="222"/>
      <c r="B101" s="191" t="s">
        <v>82</v>
      </c>
      <c r="C101" s="201"/>
      <c r="D101" s="201"/>
      <c r="E101" s="201"/>
      <c r="F101" s="200"/>
      <c r="G101" s="200"/>
      <c r="H101" s="200"/>
      <c r="I101" s="200"/>
      <c r="J101" s="200"/>
      <c r="K101" s="200"/>
      <c r="L101" s="200"/>
      <c r="M101" s="200"/>
      <c r="N101" s="200"/>
      <c r="O101" s="200"/>
      <c r="P101" s="200"/>
    </row>
    <row r="102" spans="1:16" x14ac:dyDescent="0.55000000000000004">
      <c r="A102" s="222"/>
      <c r="B102" s="190" t="s">
        <v>83</v>
      </c>
      <c r="C102" s="201">
        <v>4</v>
      </c>
      <c r="D102" s="201">
        <v>6</v>
      </c>
      <c r="E102" s="201">
        <v>4</v>
      </c>
      <c r="F102" s="201">
        <v>6</v>
      </c>
      <c r="G102" s="200"/>
      <c r="H102" s="200"/>
      <c r="I102" s="200"/>
      <c r="J102" s="200"/>
      <c r="K102" s="200"/>
      <c r="L102" s="200"/>
      <c r="M102" s="200"/>
      <c r="N102" s="200"/>
      <c r="O102" s="200"/>
      <c r="P102" s="200"/>
    </row>
    <row r="103" spans="1:16" x14ac:dyDescent="0.55000000000000004">
      <c r="A103" s="222"/>
      <c r="B103" s="197" t="s">
        <v>84</v>
      </c>
      <c r="C103" s="172"/>
      <c r="D103" s="172"/>
      <c r="E103" s="41">
        <f t="shared" ref="E103:P103" si="5">E17+E21+E66+E97+E100</f>
        <v>1685</v>
      </c>
      <c r="F103" s="41">
        <f t="shared" si="5"/>
        <v>1974</v>
      </c>
      <c r="G103" s="41">
        <f t="shared" si="5"/>
        <v>42.7</v>
      </c>
      <c r="H103" s="41">
        <f t="shared" si="5"/>
        <v>50.400000000000006</v>
      </c>
      <c r="I103" s="41">
        <f t="shared" si="5"/>
        <v>51.599999999999994</v>
      </c>
      <c r="J103" s="41">
        <f t="shared" si="5"/>
        <v>60.609999999999992</v>
      </c>
      <c r="K103" s="41">
        <f t="shared" si="5"/>
        <v>186.88</v>
      </c>
      <c r="L103" s="41">
        <f t="shared" si="5"/>
        <v>220.32999999999998</v>
      </c>
      <c r="M103" s="41">
        <f t="shared" si="5"/>
        <v>1431.46</v>
      </c>
      <c r="N103" s="41">
        <f t="shared" si="5"/>
        <v>1682.85</v>
      </c>
      <c r="O103" s="41">
        <f t="shared" si="5"/>
        <v>45.53</v>
      </c>
      <c r="P103" s="41">
        <f t="shared" si="5"/>
        <v>55.150000000000006</v>
      </c>
    </row>
    <row r="115" spans="11:11" x14ac:dyDescent="0.55000000000000004">
      <c r="K115" s="42"/>
    </row>
    <row r="134" spans="5:6" x14ac:dyDescent="0.55000000000000004">
      <c r="E134" s="186"/>
      <c r="F134" s="186"/>
    </row>
  </sheetData>
  <mergeCells count="11">
    <mergeCell ref="O1:P2"/>
    <mergeCell ref="K3:L3"/>
    <mergeCell ref="A1:A3"/>
    <mergeCell ref="B1:B3"/>
    <mergeCell ref="C1:D2"/>
    <mergeCell ref="O3:P3"/>
    <mergeCell ref="E1:F2"/>
    <mergeCell ref="G1:L2"/>
    <mergeCell ref="M1:N2"/>
    <mergeCell ref="G3:H3"/>
    <mergeCell ref="I3:J3"/>
  </mergeCells>
  <pageMargins left="0" right="0" top="0" bottom="0" header="0" footer="0"/>
  <pageSetup paperSize="9" scale="35" orientation="landscape" r:id="rId1"/>
  <rowBreaks count="2" manualBreakCount="2">
    <brk id="40" max="15" man="1"/>
    <brk id="81" max="1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5"/>
  <sheetViews>
    <sheetView topLeftCell="A79" zoomScale="40" zoomScaleNormal="100" zoomScaleSheetLayoutView="40" workbookViewId="0">
      <selection activeCell="I52" sqref="I52"/>
    </sheetView>
  </sheetViews>
  <sheetFormatPr defaultColWidth="8" defaultRowHeight="38.25" x14ac:dyDescent="0.55000000000000004"/>
  <cols>
    <col min="1" max="1" width="32.28515625" style="30" bestFit="1" customWidth="1"/>
    <col min="2" max="2" width="100" style="53" customWidth="1"/>
    <col min="3" max="3" width="20.5703125" style="92" bestFit="1" customWidth="1"/>
    <col min="4" max="4" width="18.7109375" style="92" bestFit="1" customWidth="1"/>
    <col min="5" max="6" width="21.5703125" style="42" bestFit="1" customWidth="1"/>
    <col min="7" max="10" width="15.5703125" style="14" bestFit="1" customWidth="1"/>
    <col min="11" max="11" width="18.5703125" style="14" bestFit="1" customWidth="1"/>
    <col min="12" max="12" width="17.42578125" style="14" customWidth="1"/>
    <col min="13" max="13" width="22" style="14" customWidth="1"/>
    <col min="14" max="14" width="21.5703125" style="14" bestFit="1" customWidth="1"/>
    <col min="15" max="16" width="15.5703125" style="14" bestFit="1" customWidth="1"/>
    <col min="17" max="16384" width="8" style="14"/>
  </cols>
  <sheetData>
    <row r="1" spans="1:16" ht="38.25" customHeight="1" x14ac:dyDescent="0.55000000000000004">
      <c r="A1" s="293" t="s">
        <v>0</v>
      </c>
      <c r="B1" s="294" t="s">
        <v>509</v>
      </c>
      <c r="C1" s="293" t="s">
        <v>2</v>
      </c>
      <c r="D1" s="292"/>
      <c r="E1" s="293" t="s">
        <v>2</v>
      </c>
      <c r="F1" s="292"/>
      <c r="G1" s="291" t="s">
        <v>3</v>
      </c>
      <c r="H1" s="292"/>
      <c r="I1" s="292"/>
      <c r="J1" s="292"/>
      <c r="K1" s="292"/>
      <c r="L1" s="292"/>
      <c r="M1" s="293" t="s">
        <v>4</v>
      </c>
      <c r="N1" s="292"/>
      <c r="O1" s="293" t="s">
        <v>5</v>
      </c>
      <c r="P1" s="293"/>
    </row>
    <row r="2" spans="1:16" x14ac:dyDescent="0.55000000000000004">
      <c r="A2" s="293"/>
      <c r="B2" s="295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3"/>
      <c r="P2" s="293"/>
    </row>
    <row r="3" spans="1:16" ht="87" customHeight="1" x14ac:dyDescent="0.55000000000000004">
      <c r="A3" s="293"/>
      <c r="B3" s="296"/>
      <c r="C3" s="284" t="s">
        <v>6</v>
      </c>
      <c r="D3" s="284" t="s">
        <v>7</v>
      </c>
      <c r="E3" s="284" t="s">
        <v>6</v>
      </c>
      <c r="F3" s="284" t="s">
        <v>7</v>
      </c>
      <c r="G3" s="293" t="s">
        <v>8</v>
      </c>
      <c r="H3" s="293"/>
      <c r="I3" s="293" t="s">
        <v>9</v>
      </c>
      <c r="J3" s="291"/>
      <c r="K3" s="291" t="s">
        <v>10</v>
      </c>
      <c r="L3" s="291"/>
      <c r="M3" s="285"/>
      <c r="N3" s="285"/>
      <c r="O3" s="291" t="s">
        <v>11</v>
      </c>
      <c r="P3" s="291"/>
    </row>
    <row r="4" spans="1:16" x14ac:dyDescent="0.55000000000000004">
      <c r="A4" s="222"/>
      <c r="B4" s="183" t="s">
        <v>12</v>
      </c>
      <c r="C4" s="46" t="s">
        <v>13</v>
      </c>
      <c r="D4" s="46" t="s">
        <v>14</v>
      </c>
      <c r="E4" s="222" t="s">
        <v>15</v>
      </c>
      <c r="F4" s="15" t="s">
        <v>15</v>
      </c>
      <c r="G4" s="15" t="s">
        <v>6</v>
      </c>
      <c r="H4" s="187" t="s">
        <v>7</v>
      </c>
      <c r="I4" s="15" t="s">
        <v>6</v>
      </c>
      <c r="J4" s="187" t="s">
        <v>7</v>
      </c>
      <c r="K4" s="15" t="s">
        <v>6</v>
      </c>
      <c r="L4" s="187" t="s">
        <v>7</v>
      </c>
      <c r="M4" s="15" t="s">
        <v>6</v>
      </c>
      <c r="N4" s="187" t="s">
        <v>7</v>
      </c>
      <c r="O4" s="15" t="s">
        <v>6</v>
      </c>
      <c r="P4" s="187" t="s">
        <v>7</v>
      </c>
    </row>
    <row r="5" spans="1:16" x14ac:dyDescent="0.55000000000000004">
      <c r="A5" s="188" t="s">
        <v>510</v>
      </c>
      <c r="B5" s="223" t="s">
        <v>511</v>
      </c>
      <c r="C5" s="247"/>
      <c r="D5" s="247"/>
      <c r="E5" s="248">
        <v>150</v>
      </c>
      <c r="F5" s="248">
        <v>220</v>
      </c>
      <c r="G5" s="249">
        <v>5.53</v>
      </c>
      <c r="H5" s="249">
        <v>8.1300000000000008</v>
      </c>
      <c r="I5" s="249">
        <v>3.45</v>
      </c>
      <c r="J5" s="249">
        <v>5.15</v>
      </c>
      <c r="K5" s="249">
        <v>32.4</v>
      </c>
      <c r="L5" s="249">
        <v>47.65</v>
      </c>
      <c r="M5" s="249">
        <v>176</v>
      </c>
      <c r="N5" s="249">
        <v>260</v>
      </c>
      <c r="O5" s="249">
        <v>0</v>
      </c>
      <c r="P5" s="249">
        <v>0</v>
      </c>
    </row>
    <row r="6" spans="1:16" x14ac:dyDescent="0.55000000000000004">
      <c r="A6" s="222"/>
      <c r="B6" s="191" t="s">
        <v>210</v>
      </c>
      <c r="C6" s="229">
        <v>51</v>
      </c>
      <c r="D6" s="229">
        <v>75</v>
      </c>
      <c r="E6" s="229">
        <v>51</v>
      </c>
      <c r="F6" s="229">
        <v>75</v>
      </c>
      <c r="G6" s="75"/>
      <c r="H6" s="75"/>
      <c r="I6" s="75"/>
      <c r="J6" s="75"/>
      <c r="K6" s="75"/>
      <c r="L6" s="75"/>
      <c r="M6" s="75"/>
      <c r="N6" s="75"/>
      <c r="O6" s="75"/>
      <c r="P6" s="75"/>
    </row>
    <row r="7" spans="1:16" x14ac:dyDescent="0.55000000000000004">
      <c r="A7" s="222"/>
      <c r="B7" s="191" t="s">
        <v>29</v>
      </c>
      <c r="C7" s="229">
        <v>4</v>
      </c>
      <c r="D7" s="229">
        <v>6</v>
      </c>
      <c r="E7" s="229">
        <v>4</v>
      </c>
      <c r="F7" s="229">
        <v>6</v>
      </c>
      <c r="G7" s="75"/>
      <c r="H7" s="161"/>
      <c r="I7" s="75"/>
      <c r="J7" s="161"/>
      <c r="K7" s="75"/>
      <c r="L7" s="161"/>
      <c r="M7" s="75"/>
      <c r="N7" s="161"/>
      <c r="O7" s="75"/>
      <c r="P7" s="161"/>
    </row>
    <row r="8" spans="1:16" x14ac:dyDescent="0.55000000000000004">
      <c r="A8" s="188" t="s">
        <v>512</v>
      </c>
      <c r="B8" s="189" t="s">
        <v>131</v>
      </c>
      <c r="C8" s="247"/>
      <c r="D8" s="247"/>
      <c r="E8" s="248">
        <v>180</v>
      </c>
      <c r="F8" s="248">
        <v>200</v>
      </c>
      <c r="G8" s="200">
        <v>1.3</v>
      </c>
      <c r="H8" s="200">
        <v>1.5</v>
      </c>
      <c r="I8" s="200">
        <v>1.92</v>
      </c>
      <c r="J8" s="200">
        <v>2.2400000000000002</v>
      </c>
      <c r="K8" s="200">
        <v>13.8</v>
      </c>
      <c r="L8" s="200">
        <v>16.260000000000002</v>
      </c>
      <c r="M8" s="200">
        <f>G8*4+I8*9+K8*4</f>
        <v>77.680000000000007</v>
      </c>
      <c r="N8" s="200">
        <f>H8*4+J8*9+L8*4</f>
        <v>91.200000000000017</v>
      </c>
      <c r="O8" s="200">
        <v>0.78</v>
      </c>
      <c r="P8" s="200">
        <v>0.91</v>
      </c>
    </row>
    <row r="9" spans="1:16" x14ac:dyDescent="0.55000000000000004">
      <c r="A9" s="222"/>
      <c r="B9" s="190" t="s">
        <v>18</v>
      </c>
      <c r="C9" s="201">
        <v>60</v>
      </c>
      <c r="D9" s="201">
        <v>70</v>
      </c>
      <c r="E9" s="201">
        <v>60</v>
      </c>
      <c r="F9" s="201">
        <v>70</v>
      </c>
      <c r="G9" s="249"/>
      <c r="H9" s="249"/>
      <c r="I9" s="249"/>
      <c r="J9" s="249"/>
      <c r="K9" s="249"/>
      <c r="L9" s="249"/>
      <c r="M9" s="249"/>
      <c r="N9" s="249"/>
      <c r="O9" s="249"/>
      <c r="P9" s="249"/>
    </row>
    <row r="10" spans="1:16" x14ac:dyDescent="0.55000000000000004">
      <c r="A10" s="222"/>
      <c r="B10" s="190" t="s">
        <v>75</v>
      </c>
      <c r="C10" s="229">
        <v>0.47</v>
      </c>
      <c r="D10" s="229">
        <v>0.56000000000000005</v>
      </c>
      <c r="E10" s="229">
        <v>0.47</v>
      </c>
      <c r="F10" s="229">
        <v>0.56000000000000005</v>
      </c>
      <c r="G10" s="249"/>
      <c r="H10" s="249"/>
      <c r="I10" s="249"/>
      <c r="J10" s="249"/>
      <c r="K10" s="249"/>
      <c r="L10" s="249"/>
      <c r="M10" s="249"/>
      <c r="N10" s="249"/>
      <c r="O10" s="249"/>
      <c r="P10" s="249"/>
    </row>
    <row r="11" spans="1:16" x14ac:dyDescent="0.55000000000000004">
      <c r="A11" s="222"/>
      <c r="B11" s="190" t="s">
        <v>22</v>
      </c>
      <c r="C11" s="201">
        <v>11</v>
      </c>
      <c r="D11" s="201">
        <v>13</v>
      </c>
      <c r="E11" s="201">
        <v>11</v>
      </c>
      <c r="F11" s="201">
        <v>13</v>
      </c>
      <c r="G11" s="249"/>
      <c r="H11" s="249"/>
      <c r="I11" s="249"/>
      <c r="J11" s="249"/>
      <c r="K11" s="249"/>
      <c r="L11" s="249"/>
      <c r="M11" s="249"/>
      <c r="N11" s="249"/>
      <c r="O11" s="249"/>
      <c r="P11" s="249"/>
    </row>
    <row r="12" spans="1:16" x14ac:dyDescent="0.55000000000000004">
      <c r="A12" s="188" t="s">
        <v>513</v>
      </c>
      <c r="B12" s="189" t="s">
        <v>93</v>
      </c>
      <c r="C12" s="198"/>
      <c r="D12" s="198"/>
      <c r="E12" s="228">
        <v>37</v>
      </c>
      <c r="F12" s="228">
        <v>51</v>
      </c>
      <c r="G12" s="200">
        <v>1.48</v>
      </c>
      <c r="H12" s="200">
        <v>1.8</v>
      </c>
      <c r="I12" s="200">
        <v>4.99</v>
      </c>
      <c r="J12" s="200">
        <v>6.88</v>
      </c>
      <c r="K12" s="200">
        <v>13.8</v>
      </c>
      <c r="L12" s="200">
        <v>18</v>
      </c>
      <c r="M12" s="200">
        <f>G12*4+I12*9+K12*4</f>
        <v>106.03</v>
      </c>
      <c r="N12" s="200">
        <f>H12*4+J12*9+L12*4</f>
        <v>141.12</v>
      </c>
      <c r="O12" s="200">
        <v>0</v>
      </c>
      <c r="P12" s="200">
        <v>0</v>
      </c>
    </row>
    <row r="13" spans="1:16" x14ac:dyDescent="0.55000000000000004">
      <c r="A13" s="222"/>
      <c r="B13" s="190" t="s">
        <v>30</v>
      </c>
      <c r="C13" s="201">
        <v>32</v>
      </c>
      <c r="D13" s="201">
        <v>46</v>
      </c>
      <c r="E13" s="201">
        <v>32</v>
      </c>
      <c r="F13" s="201">
        <v>46</v>
      </c>
      <c r="G13" s="200"/>
      <c r="H13" s="200"/>
      <c r="I13" s="200"/>
      <c r="J13" s="200"/>
      <c r="K13" s="200"/>
      <c r="L13" s="200"/>
      <c r="M13" s="200"/>
      <c r="N13" s="200"/>
      <c r="O13" s="200"/>
      <c r="P13" s="200"/>
    </row>
    <row r="14" spans="1:16" s="186" customFormat="1" x14ac:dyDescent="0.55000000000000004">
      <c r="A14" s="222"/>
      <c r="B14" s="190" t="s">
        <v>29</v>
      </c>
      <c r="C14" s="201">
        <v>5</v>
      </c>
      <c r="D14" s="201">
        <v>5</v>
      </c>
      <c r="E14" s="201">
        <v>5</v>
      </c>
      <c r="F14" s="201">
        <v>5</v>
      </c>
      <c r="G14" s="200"/>
      <c r="H14" s="200"/>
      <c r="I14" s="200"/>
      <c r="J14" s="200"/>
      <c r="K14" s="200"/>
      <c r="L14" s="200"/>
      <c r="M14" s="200"/>
      <c r="N14" s="200"/>
      <c r="O14" s="200"/>
      <c r="P14" s="200"/>
    </row>
    <row r="15" spans="1:16" x14ac:dyDescent="0.55000000000000004">
      <c r="A15" s="222"/>
      <c r="B15" s="223" t="s">
        <v>32</v>
      </c>
      <c r="C15" s="247"/>
      <c r="D15" s="247"/>
      <c r="E15" s="145">
        <f t="shared" ref="E15:P15" si="0">E5+E8+E12</f>
        <v>367</v>
      </c>
      <c r="F15" s="145">
        <f t="shared" si="0"/>
        <v>471</v>
      </c>
      <c r="G15" s="145">
        <f t="shared" si="0"/>
        <v>8.31</v>
      </c>
      <c r="H15" s="145">
        <f t="shared" si="0"/>
        <v>11.430000000000001</v>
      </c>
      <c r="I15" s="145">
        <f t="shared" si="0"/>
        <v>10.36</v>
      </c>
      <c r="J15" s="145">
        <f t="shared" si="0"/>
        <v>14.27</v>
      </c>
      <c r="K15" s="145">
        <f t="shared" si="0"/>
        <v>60</v>
      </c>
      <c r="L15" s="145">
        <f t="shared" si="0"/>
        <v>81.91</v>
      </c>
      <c r="M15" s="145">
        <f t="shared" si="0"/>
        <v>359.71000000000004</v>
      </c>
      <c r="N15" s="145">
        <f t="shared" si="0"/>
        <v>492.32000000000005</v>
      </c>
      <c r="O15" s="145">
        <f t="shared" si="0"/>
        <v>0.78</v>
      </c>
      <c r="P15" s="145">
        <f t="shared" si="0"/>
        <v>0.91</v>
      </c>
    </row>
    <row r="16" spans="1:16" x14ac:dyDescent="0.55000000000000004">
      <c r="A16" s="222"/>
      <c r="B16" s="183" t="s">
        <v>31</v>
      </c>
      <c r="C16" s="249"/>
      <c r="D16" s="249"/>
      <c r="E16" s="161"/>
      <c r="F16" s="161"/>
      <c r="G16" s="249"/>
      <c r="H16" s="249"/>
      <c r="I16" s="249"/>
      <c r="J16" s="249"/>
      <c r="K16" s="249"/>
      <c r="L16" s="249"/>
      <c r="M16" s="249"/>
      <c r="N16" s="249"/>
      <c r="O16" s="249"/>
      <c r="P16" s="249"/>
    </row>
    <row r="17" spans="1:16" x14ac:dyDescent="0.55000000000000004">
      <c r="A17" s="188" t="s">
        <v>514</v>
      </c>
      <c r="B17" s="146" t="s">
        <v>34</v>
      </c>
      <c r="C17" s="19">
        <v>125</v>
      </c>
      <c r="D17" s="19">
        <v>125</v>
      </c>
      <c r="E17" s="228">
        <v>125</v>
      </c>
      <c r="F17" s="228">
        <v>125</v>
      </c>
      <c r="G17" s="249">
        <v>0.13</v>
      </c>
      <c r="H17" s="249">
        <v>0.13</v>
      </c>
      <c r="I17" s="249">
        <v>0</v>
      </c>
      <c r="J17" s="249">
        <v>0</v>
      </c>
      <c r="K17" s="249">
        <v>11.38</v>
      </c>
      <c r="L17" s="249">
        <v>11.38</v>
      </c>
      <c r="M17" s="249">
        <v>46.25</v>
      </c>
      <c r="N17" s="249">
        <v>46.25</v>
      </c>
      <c r="O17" s="249">
        <v>2.5</v>
      </c>
      <c r="P17" s="249">
        <v>2.5</v>
      </c>
    </row>
    <row r="18" spans="1:16" x14ac:dyDescent="0.55000000000000004">
      <c r="A18" s="222"/>
      <c r="B18" s="223" t="s">
        <v>32</v>
      </c>
      <c r="C18" s="247"/>
      <c r="D18" s="247"/>
      <c r="E18" s="145">
        <f>E17</f>
        <v>125</v>
      </c>
      <c r="F18" s="145">
        <f t="shared" ref="F18:P18" si="1">F17</f>
        <v>125</v>
      </c>
      <c r="G18" s="145">
        <f t="shared" si="1"/>
        <v>0.13</v>
      </c>
      <c r="H18" s="145">
        <f t="shared" si="1"/>
        <v>0.13</v>
      </c>
      <c r="I18" s="145">
        <f t="shared" si="1"/>
        <v>0</v>
      </c>
      <c r="J18" s="145">
        <f t="shared" si="1"/>
        <v>0</v>
      </c>
      <c r="K18" s="145">
        <f t="shared" si="1"/>
        <v>11.38</v>
      </c>
      <c r="L18" s="145">
        <f t="shared" si="1"/>
        <v>11.38</v>
      </c>
      <c r="M18" s="145">
        <f t="shared" si="1"/>
        <v>46.25</v>
      </c>
      <c r="N18" s="145">
        <f t="shared" si="1"/>
        <v>46.25</v>
      </c>
      <c r="O18" s="145">
        <f t="shared" si="1"/>
        <v>2.5</v>
      </c>
      <c r="P18" s="145">
        <f t="shared" si="1"/>
        <v>2.5</v>
      </c>
    </row>
    <row r="19" spans="1:16" x14ac:dyDescent="0.55000000000000004">
      <c r="A19" s="222"/>
      <c r="B19" s="183" t="s">
        <v>35</v>
      </c>
      <c r="C19" s="249"/>
      <c r="D19" s="249"/>
      <c r="E19" s="161"/>
      <c r="F19" s="161"/>
      <c r="G19" s="249"/>
      <c r="H19" s="249"/>
      <c r="I19" s="249"/>
      <c r="J19" s="249"/>
      <c r="K19" s="249"/>
      <c r="L19" s="249"/>
      <c r="M19" s="249"/>
      <c r="N19" s="249"/>
      <c r="O19" s="249"/>
      <c r="P19" s="249"/>
    </row>
    <row r="20" spans="1:16" ht="76.5" x14ac:dyDescent="0.55000000000000004">
      <c r="A20" s="188" t="s">
        <v>515</v>
      </c>
      <c r="B20" s="223" t="s">
        <v>516</v>
      </c>
      <c r="C20" s="247"/>
      <c r="D20" s="247"/>
      <c r="E20" s="248">
        <v>30</v>
      </c>
      <c r="F20" s="248">
        <v>45</v>
      </c>
      <c r="G20" s="250">
        <v>0.56999999999999995</v>
      </c>
      <c r="H20" s="250">
        <v>0.86</v>
      </c>
      <c r="I20" s="250">
        <v>2.8</v>
      </c>
      <c r="J20" s="250">
        <v>4.1500000000000004</v>
      </c>
      <c r="K20" s="250">
        <v>3.9</v>
      </c>
      <c r="L20" s="250">
        <v>5.85</v>
      </c>
      <c r="M20" s="250">
        <v>42.6</v>
      </c>
      <c r="N20" s="250">
        <v>64</v>
      </c>
      <c r="O20" s="250">
        <v>3.75</v>
      </c>
      <c r="P20" s="250">
        <v>5.63</v>
      </c>
    </row>
    <row r="21" spans="1:16" s="186" customFormat="1" x14ac:dyDescent="0.55000000000000004">
      <c r="A21" s="188"/>
      <c r="B21" s="194" t="s">
        <v>48</v>
      </c>
      <c r="C21" s="201">
        <v>31</v>
      </c>
      <c r="D21" s="201">
        <v>46</v>
      </c>
      <c r="E21" s="201">
        <v>24</v>
      </c>
      <c r="F21" s="201">
        <v>35</v>
      </c>
      <c r="G21" s="250"/>
      <c r="H21" s="250"/>
      <c r="I21" s="250"/>
      <c r="J21" s="250"/>
      <c r="K21" s="250"/>
      <c r="L21" s="250"/>
      <c r="M21" s="250"/>
      <c r="N21" s="250"/>
      <c r="O21" s="250"/>
      <c r="P21" s="250"/>
    </row>
    <row r="22" spans="1:16" s="186" customFormat="1" x14ac:dyDescent="0.55000000000000004">
      <c r="A22" s="188"/>
      <c r="B22" s="194" t="s">
        <v>49</v>
      </c>
      <c r="C22" s="201">
        <v>33</v>
      </c>
      <c r="D22" s="201">
        <v>50</v>
      </c>
      <c r="E22" s="201">
        <v>24</v>
      </c>
      <c r="F22" s="201">
        <v>35</v>
      </c>
      <c r="G22" s="250"/>
      <c r="H22" s="250"/>
      <c r="I22" s="250"/>
      <c r="J22" s="250"/>
      <c r="K22" s="250"/>
      <c r="L22" s="250"/>
      <c r="M22" s="250"/>
      <c r="N22" s="250"/>
      <c r="O22" s="250"/>
      <c r="P22" s="250"/>
    </row>
    <row r="23" spans="1:16" s="186" customFormat="1" ht="39" customHeight="1" x14ac:dyDescent="0.55000000000000004">
      <c r="A23" s="188"/>
      <c r="B23" s="194" t="s">
        <v>50</v>
      </c>
      <c r="C23" s="201">
        <v>36</v>
      </c>
      <c r="D23" s="201">
        <v>54</v>
      </c>
      <c r="E23" s="201">
        <v>24</v>
      </c>
      <c r="F23" s="201">
        <v>35</v>
      </c>
      <c r="G23" s="250"/>
      <c r="H23" s="250"/>
      <c r="I23" s="250"/>
      <c r="J23" s="250"/>
      <c r="K23" s="250"/>
      <c r="L23" s="250"/>
      <c r="M23" s="250"/>
      <c r="N23" s="250"/>
      <c r="O23" s="250"/>
      <c r="P23" s="250"/>
    </row>
    <row r="24" spans="1:16" s="186" customFormat="1" x14ac:dyDescent="0.55000000000000004">
      <c r="A24" s="188"/>
      <c r="B24" s="218" t="s">
        <v>51</v>
      </c>
      <c r="C24" s="209">
        <v>39</v>
      </c>
      <c r="D24" s="209">
        <v>58</v>
      </c>
      <c r="E24" s="201">
        <v>24</v>
      </c>
      <c r="F24" s="201">
        <v>35</v>
      </c>
      <c r="G24" s="250"/>
      <c r="H24" s="250"/>
      <c r="I24" s="250"/>
      <c r="J24" s="250"/>
      <c r="K24" s="250"/>
      <c r="L24" s="250"/>
      <c r="M24" s="250"/>
      <c r="N24" s="250"/>
      <c r="O24" s="250"/>
      <c r="P24" s="250"/>
    </row>
    <row r="25" spans="1:16" s="186" customFormat="1" x14ac:dyDescent="0.55000000000000004">
      <c r="A25" s="188"/>
      <c r="B25" s="192" t="s">
        <v>52</v>
      </c>
      <c r="C25" s="201">
        <v>24</v>
      </c>
      <c r="D25" s="201">
        <v>35</v>
      </c>
      <c r="E25" s="201">
        <v>24</v>
      </c>
      <c r="F25" s="201">
        <v>35</v>
      </c>
      <c r="G25" s="250"/>
      <c r="H25" s="250"/>
      <c r="I25" s="250"/>
      <c r="J25" s="250"/>
      <c r="K25" s="250"/>
      <c r="L25" s="250"/>
      <c r="M25" s="250"/>
      <c r="N25" s="250"/>
      <c r="O25" s="250"/>
      <c r="P25" s="250"/>
    </row>
    <row r="26" spans="1:16" s="186" customFormat="1" x14ac:dyDescent="0.55000000000000004">
      <c r="A26" s="188"/>
      <c r="B26" s="192" t="s">
        <v>44</v>
      </c>
      <c r="C26" s="196">
        <v>2</v>
      </c>
      <c r="D26" s="196">
        <v>3</v>
      </c>
      <c r="E26" s="196">
        <v>1</v>
      </c>
      <c r="F26" s="196">
        <v>2</v>
      </c>
      <c r="G26" s="250"/>
      <c r="H26" s="250"/>
      <c r="I26" s="250"/>
      <c r="J26" s="250"/>
      <c r="K26" s="250"/>
      <c r="L26" s="250"/>
      <c r="M26" s="250"/>
      <c r="N26" s="250"/>
      <c r="O26" s="250"/>
      <c r="P26" s="250"/>
    </row>
    <row r="27" spans="1:16" s="186" customFormat="1" x14ac:dyDescent="0.55000000000000004">
      <c r="A27" s="188"/>
      <c r="B27" s="192" t="s">
        <v>45</v>
      </c>
      <c r="C27" s="196">
        <v>1</v>
      </c>
      <c r="D27" s="196">
        <v>2</v>
      </c>
      <c r="E27" s="196">
        <v>1</v>
      </c>
      <c r="F27" s="196">
        <v>2</v>
      </c>
      <c r="G27" s="250"/>
      <c r="H27" s="250"/>
      <c r="I27" s="250"/>
      <c r="J27" s="250"/>
      <c r="K27" s="250"/>
      <c r="L27" s="250"/>
      <c r="M27" s="250"/>
      <c r="N27" s="250"/>
      <c r="O27" s="250"/>
      <c r="P27" s="250"/>
    </row>
    <row r="28" spans="1:16" s="186" customFormat="1" x14ac:dyDescent="0.55000000000000004">
      <c r="A28" s="188"/>
      <c r="B28" s="192" t="s">
        <v>153</v>
      </c>
      <c r="C28" s="181">
        <v>6</v>
      </c>
      <c r="D28" s="181">
        <v>9</v>
      </c>
      <c r="E28" s="181">
        <v>4</v>
      </c>
      <c r="F28" s="181">
        <v>6</v>
      </c>
      <c r="G28" s="250"/>
      <c r="H28" s="250"/>
      <c r="I28" s="250"/>
      <c r="J28" s="250"/>
      <c r="K28" s="250"/>
      <c r="L28" s="250"/>
      <c r="M28" s="250"/>
      <c r="N28" s="250"/>
      <c r="O28" s="250"/>
      <c r="P28" s="250"/>
    </row>
    <row r="29" spans="1:16" s="186" customFormat="1" x14ac:dyDescent="0.55000000000000004">
      <c r="A29" s="188"/>
      <c r="B29" s="192" t="s">
        <v>40</v>
      </c>
      <c r="C29" s="196">
        <v>3</v>
      </c>
      <c r="D29" s="196">
        <v>4</v>
      </c>
      <c r="E29" s="196">
        <v>3</v>
      </c>
      <c r="F29" s="196">
        <v>4</v>
      </c>
      <c r="G29" s="250"/>
      <c r="H29" s="250"/>
      <c r="I29" s="250"/>
      <c r="J29" s="250"/>
      <c r="K29" s="250"/>
      <c r="L29" s="250"/>
      <c r="M29" s="250"/>
      <c r="N29" s="250"/>
      <c r="O29" s="250"/>
      <c r="P29" s="250"/>
    </row>
    <row r="30" spans="1:16" ht="72.75" customHeight="1" x14ac:dyDescent="0.55000000000000004">
      <c r="A30" s="188" t="s">
        <v>517</v>
      </c>
      <c r="B30" s="223" t="s">
        <v>518</v>
      </c>
      <c r="C30" s="198"/>
      <c r="D30" s="198"/>
      <c r="E30" s="199">
        <v>150</v>
      </c>
      <c r="F30" s="199">
        <v>200</v>
      </c>
      <c r="G30" s="202">
        <v>3.5</v>
      </c>
      <c r="H30" s="202">
        <v>4.8</v>
      </c>
      <c r="I30" s="202">
        <v>6.8</v>
      </c>
      <c r="J30" s="202">
        <v>7.88</v>
      </c>
      <c r="K30" s="202">
        <v>11.77</v>
      </c>
      <c r="L30" s="202">
        <v>16.45</v>
      </c>
      <c r="M30" s="202">
        <f>G30*4+I30*9+K30*4</f>
        <v>122.27999999999999</v>
      </c>
      <c r="N30" s="202">
        <f>H30*4+J30*9+L30*4</f>
        <v>155.92000000000002</v>
      </c>
      <c r="O30" s="202">
        <v>4.41</v>
      </c>
      <c r="P30" s="202">
        <v>5.86</v>
      </c>
    </row>
    <row r="31" spans="1:16" x14ac:dyDescent="0.55000000000000004">
      <c r="A31" s="222"/>
      <c r="B31" s="194" t="s">
        <v>48</v>
      </c>
      <c r="C31" s="201">
        <v>57</v>
      </c>
      <c r="D31" s="201">
        <v>77</v>
      </c>
      <c r="E31" s="205">
        <v>43</v>
      </c>
      <c r="F31" s="205">
        <v>58</v>
      </c>
      <c r="G31" s="202"/>
      <c r="H31" s="202"/>
      <c r="I31" s="202"/>
      <c r="J31" s="202"/>
      <c r="K31" s="202"/>
      <c r="L31" s="202"/>
      <c r="M31" s="202"/>
      <c r="N31" s="202"/>
      <c r="O31" s="202"/>
      <c r="P31" s="202"/>
    </row>
    <row r="32" spans="1:16" x14ac:dyDescent="0.55000000000000004">
      <c r="A32" s="222"/>
      <c r="B32" s="194" t="s">
        <v>49</v>
      </c>
      <c r="C32" s="201">
        <v>61</v>
      </c>
      <c r="D32" s="201">
        <v>83</v>
      </c>
      <c r="E32" s="205">
        <v>43</v>
      </c>
      <c r="F32" s="205">
        <v>58</v>
      </c>
      <c r="G32" s="202"/>
      <c r="H32" s="202"/>
      <c r="I32" s="202"/>
      <c r="J32" s="202"/>
      <c r="K32" s="202"/>
      <c r="L32" s="202"/>
      <c r="M32" s="202"/>
      <c r="N32" s="202"/>
      <c r="O32" s="202"/>
      <c r="P32" s="202"/>
    </row>
    <row r="33" spans="1:16" x14ac:dyDescent="0.55000000000000004">
      <c r="A33" s="222"/>
      <c r="B33" s="194" t="s">
        <v>50</v>
      </c>
      <c r="C33" s="201">
        <v>66</v>
      </c>
      <c r="D33" s="201">
        <v>89</v>
      </c>
      <c r="E33" s="205">
        <v>43</v>
      </c>
      <c r="F33" s="205">
        <v>58</v>
      </c>
      <c r="G33" s="202"/>
      <c r="H33" s="202"/>
      <c r="I33" s="202"/>
      <c r="J33" s="202"/>
      <c r="K33" s="202"/>
      <c r="L33" s="202"/>
      <c r="M33" s="202"/>
      <c r="N33" s="202"/>
      <c r="O33" s="202"/>
      <c r="P33" s="202"/>
    </row>
    <row r="34" spans="1:16" x14ac:dyDescent="0.55000000000000004">
      <c r="A34" s="222"/>
      <c r="B34" s="194" t="s">
        <v>51</v>
      </c>
      <c r="C34" s="201">
        <v>72</v>
      </c>
      <c r="D34" s="201">
        <v>97</v>
      </c>
      <c r="E34" s="205">
        <v>43</v>
      </c>
      <c r="F34" s="205">
        <v>58</v>
      </c>
      <c r="G34" s="202"/>
      <c r="H34" s="202"/>
      <c r="I34" s="202"/>
      <c r="J34" s="202"/>
      <c r="K34" s="202"/>
      <c r="L34" s="202"/>
      <c r="M34" s="202"/>
      <c r="N34" s="202"/>
      <c r="O34" s="202"/>
      <c r="P34" s="202"/>
    </row>
    <row r="35" spans="1:16" x14ac:dyDescent="0.55000000000000004">
      <c r="A35" s="222"/>
      <c r="B35" s="191" t="s">
        <v>52</v>
      </c>
      <c r="C35" s="201">
        <v>43</v>
      </c>
      <c r="D35" s="201">
        <v>58</v>
      </c>
      <c r="E35" s="205">
        <v>43</v>
      </c>
      <c r="F35" s="205">
        <v>58</v>
      </c>
      <c r="G35" s="202"/>
      <c r="H35" s="202"/>
      <c r="I35" s="202"/>
      <c r="J35" s="202"/>
      <c r="K35" s="202"/>
      <c r="L35" s="202"/>
      <c r="M35" s="202"/>
      <c r="N35" s="202"/>
      <c r="O35" s="202"/>
      <c r="P35" s="202"/>
    </row>
    <row r="36" spans="1:16" ht="47.25" customHeight="1" x14ac:dyDescent="0.55000000000000004">
      <c r="A36" s="222"/>
      <c r="B36" s="192" t="s">
        <v>41</v>
      </c>
      <c r="C36" s="201">
        <v>7.5</v>
      </c>
      <c r="D36" s="201">
        <v>10</v>
      </c>
      <c r="E36" s="205">
        <v>6</v>
      </c>
      <c r="F36" s="205">
        <v>8</v>
      </c>
      <c r="G36" s="202"/>
      <c r="H36" s="202"/>
      <c r="I36" s="202"/>
      <c r="J36" s="202"/>
      <c r="K36" s="202"/>
      <c r="L36" s="202"/>
      <c r="M36" s="202"/>
      <c r="N36" s="202"/>
      <c r="O36" s="202"/>
      <c r="P36" s="202"/>
    </row>
    <row r="37" spans="1:16" x14ac:dyDescent="0.55000000000000004">
      <c r="A37" s="222"/>
      <c r="B37" s="192" t="s">
        <v>42</v>
      </c>
      <c r="C37" s="201">
        <v>8</v>
      </c>
      <c r="D37" s="201">
        <v>11</v>
      </c>
      <c r="E37" s="205">
        <v>6</v>
      </c>
      <c r="F37" s="205">
        <v>8</v>
      </c>
      <c r="G37" s="202"/>
      <c r="H37" s="202"/>
      <c r="I37" s="202"/>
      <c r="J37" s="202"/>
      <c r="K37" s="202"/>
      <c r="L37" s="202"/>
      <c r="M37" s="202"/>
      <c r="N37" s="202"/>
      <c r="O37" s="202"/>
      <c r="P37" s="202"/>
    </row>
    <row r="38" spans="1:16" ht="45" customHeight="1" x14ac:dyDescent="0.55000000000000004">
      <c r="A38" s="222"/>
      <c r="B38" s="192" t="s">
        <v>43</v>
      </c>
      <c r="C38" s="201">
        <v>6</v>
      </c>
      <c r="D38" s="201">
        <v>8</v>
      </c>
      <c r="E38" s="205">
        <v>6</v>
      </c>
      <c r="F38" s="205">
        <v>8</v>
      </c>
      <c r="G38" s="202"/>
      <c r="H38" s="202"/>
      <c r="I38" s="202"/>
      <c r="J38" s="202"/>
      <c r="K38" s="202"/>
      <c r="L38" s="202"/>
      <c r="M38" s="202"/>
      <c r="N38" s="202"/>
      <c r="O38" s="202"/>
      <c r="P38" s="202"/>
    </row>
    <row r="39" spans="1:16" x14ac:dyDescent="0.55000000000000004">
      <c r="A39" s="222"/>
      <c r="B39" s="191" t="s">
        <v>139</v>
      </c>
      <c r="C39" s="201">
        <v>15</v>
      </c>
      <c r="D39" s="201">
        <v>20</v>
      </c>
      <c r="E39" s="201">
        <v>8</v>
      </c>
      <c r="F39" s="201">
        <v>11</v>
      </c>
      <c r="G39" s="202"/>
      <c r="H39" s="202"/>
      <c r="I39" s="202"/>
      <c r="J39" s="202"/>
      <c r="K39" s="202"/>
      <c r="L39" s="202"/>
      <c r="M39" s="202"/>
      <c r="N39" s="202"/>
      <c r="O39" s="202"/>
      <c r="P39" s="202"/>
    </row>
    <row r="40" spans="1:16" x14ac:dyDescent="0.55000000000000004">
      <c r="A40" s="222"/>
      <c r="B40" s="191" t="s">
        <v>44</v>
      </c>
      <c r="C40" s="207">
        <v>4</v>
      </c>
      <c r="D40" s="207">
        <v>5</v>
      </c>
      <c r="E40" s="201">
        <v>3</v>
      </c>
      <c r="F40" s="201">
        <v>4</v>
      </c>
      <c r="G40" s="202"/>
      <c r="H40" s="202"/>
      <c r="I40" s="202"/>
      <c r="J40" s="202"/>
      <c r="K40" s="202"/>
      <c r="L40" s="202"/>
      <c r="M40" s="202"/>
      <c r="N40" s="202"/>
      <c r="O40" s="202"/>
      <c r="P40" s="202"/>
    </row>
    <row r="41" spans="1:16" x14ac:dyDescent="0.55000000000000004">
      <c r="A41" s="222"/>
      <c r="B41" s="191" t="s">
        <v>45</v>
      </c>
      <c r="C41" s="207">
        <v>3</v>
      </c>
      <c r="D41" s="207">
        <v>4</v>
      </c>
      <c r="E41" s="201">
        <v>3</v>
      </c>
      <c r="F41" s="201">
        <v>4</v>
      </c>
      <c r="G41" s="202"/>
      <c r="H41" s="202"/>
      <c r="I41" s="202"/>
      <c r="J41" s="202"/>
      <c r="K41" s="202"/>
      <c r="L41" s="202"/>
      <c r="M41" s="202"/>
      <c r="N41" s="202"/>
      <c r="O41" s="202"/>
      <c r="P41" s="202"/>
    </row>
    <row r="42" spans="1:16" x14ac:dyDescent="0.55000000000000004">
      <c r="A42" s="222"/>
      <c r="B42" s="191" t="s">
        <v>53</v>
      </c>
      <c r="C42" s="229">
        <v>33</v>
      </c>
      <c r="D42" s="229">
        <v>37</v>
      </c>
      <c r="E42" s="229">
        <v>24</v>
      </c>
      <c r="F42" s="229">
        <v>27</v>
      </c>
      <c r="G42" s="202"/>
      <c r="H42" s="202"/>
      <c r="I42" s="202"/>
      <c r="J42" s="202"/>
      <c r="K42" s="202"/>
      <c r="L42" s="202"/>
      <c r="M42" s="202"/>
      <c r="N42" s="202"/>
      <c r="O42" s="202"/>
      <c r="P42" s="202"/>
    </row>
    <row r="43" spans="1:16" x14ac:dyDescent="0.55000000000000004">
      <c r="A43" s="222"/>
      <c r="B43" s="191" t="s">
        <v>29</v>
      </c>
      <c r="C43" s="229">
        <v>4.5</v>
      </c>
      <c r="D43" s="229">
        <v>5</v>
      </c>
      <c r="E43" s="229">
        <v>4.5</v>
      </c>
      <c r="F43" s="229">
        <v>5</v>
      </c>
      <c r="G43" s="202"/>
      <c r="H43" s="217"/>
      <c r="I43" s="202"/>
      <c r="J43" s="202"/>
      <c r="K43" s="202"/>
      <c r="L43" s="202"/>
      <c r="M43" s="202"/>
      <c r="N43" s="202"/>
      <c r="O43" s="202"/>
      <c r="P43" s="202"/>
    </row>
    <row r="44" spans="1:16" x14ac:dyDescent="0.55000000000000004">
      <c r="A44" s="222"/>
      <c r="B44" s="191" t="s">
        <v>519</v>
      </c>
      <c r="C44" s="201">
        <v>3</v>
      </c>
      <c r="D44" s="201">
        <v>5</v>
      </c>
      <c r="E44" s="201">
        <v>3</v>
      </c>
      <c r="F44" s="201">
        <v>5</v>
      </c>
      <c r="G44" s="202"/>
      <c r="H44" s="217"/>
      <c r="I44" s="202"/>
      <c r="J44" s="202"/>
      <c r="K44" s="202"/>
      <c r="L44" s="202"/>
      <c r="M44" s="202"/>
      <c r="N44" s="202"/>
      <c r="O44" s="202"/>
      <c r="P44" s="202"/>
    </row>
    <row r="45" spans="1:16" x14ac:dyDescent="0.55000000000000004">
      <c r="A45" s="222"/>
      <c r="B45" s="191" t="s">
        <v>140</v>
      </c>
      <c r="C45" s="201">
        <v>8</v>
      </c>
      <c r="D45" s="201">
        <v>9</v>
      </c>
      <c r="E45" s="201">
        <v>8</v>
      </c>
      <c r="F45" s="201">
        <v>9</v>
      </c>
      <c r="G45" s="202"/>
      <c r="H45" s="202"/>
      <c r="I45" s="202"/>
      <c r="J45" s="202"/>
      <c r="K45" s="202"/>
      <c r="L45" s="202"/>
      <c r="M45" s="202"/>
      <c r="N45" s="202"/>
      <c r="O45" s="202"/>
      <c r="P45" s="202"/>
    </row>
    <row r="46" spans="1:16" x14ac:dyDescent="0.55000000000000004">
      <c r="A46" s="188" t="s">
        <v>520</v>
      </c>
      <c r="B46" s="223" t="s">
        <v>521</v>
      </c>
      <c r="C46" s="198"/>
      <c r="D46" s="198"/>
      <c r="E46" s="199">
        <v>60</v>
      </c>
      <c r="F46" s="199">
        <v>60</v>
      </c>
      <c r="G46" s="202">
        <v>7.91</v>
      </c>
      <c r="H46" s="202">
        <v>7.91</v>
      </c>
      <c r="I46" s="202">
        <v>7.27</v>
      </c>
      <c r="J46" s="202">
        <v>7.27</v>
      </c>
      <c r="K46" s="202">
        <v>6.24</v>
      </c>
      <c r="L46" s="202">
        <v>7.8</v>
      </c>
      <c r="M46" s="202">
        <v>121</v>
      </c>
      <c r="N46" s="202">
        <v>121</v>
      </c>
      <c r="O46" s="202">
        <v>0.84</v>
      </c>
      <c r="P46" s="202">
        <v>0.84</v>
      </c>
    </row>
    <row r="47" spans="1:16" x14ac:dyDescent="0.55000000000000004">
      <c r="A47" s="222"/>
      <c r="B47" s="223" t="s">
        <v>522</v>
      </c>
      <c r="C47" s="198"/>
      <c r="D47" s="198"/>
      <c r="E47" s="170">
        <v>95</v>
      </c>
      <c r="F47" s="170">
        <v>105</v>
      </c>
      <c r="G47" s="202">
        <v>2.15</v>
      </c>
      <c r="H47" s="202">
        <v>2.6</v>
      </c>
      <c r="I47" s="202">
        <v>1.7</v>
      </c>
      <c r="J47" s="202">
        <v>2.06</v>
      </c>
      <c r="K47" s="202">
        <v>14.43</v>
      </c>
      <c r="L47" s="202">
        <v>17.47</v>
      </c>
      <c r="M47" s="202">
        <v>82</v>
      </c>
      <c r="N47" s="202">
        <v>99.26</v>
      </c>
      <c r="O47" s="202">
        <v>11.23</v>
      </c>
      <c r="P47" s="202">
        <v>13.59</v>
      </c>
    </row>
    <row r="48" spans="1:16" x14ac:dyDescent="0.55000000000000004">
      <c r="A48" s="222"/>
      <c r="B48" s="223" t="s">
        <v>523</v>
      </c>
      <c r="C48" s="198"/>
      <c r="D48" s="198"/>
      <c r="E48" s="170">
        <v>20</v>
      </c>
      <c r="F48" s="170">
        <v>30</v>
      </c>
      <c r="G48" s="250">
        <v>0.28999999999999998</v>
      </c>
      <c r="H48" s="250">
        <v>0.44</v>
      </c>
      <c r="I48" s="250">
        <v>0.48</v>
      </c>
      <c r="J48" s="250">
        <v>0.73</v>
      </c>
      <c r="K48" s="250">
        <v>1.85</v>
      </c>
      <c r="L48" s="250">
        <v>2.78</v>
      </c>
      <c r="M48" s="250">
        <v>12.94</v>
      </c>
      <c r="N48" s="250">
        <v>19.41</v>
      </c>
      <c r="O48" s="250">
        <v>0.54</v>
      </c>
      <c r="P48" s="250">
        <v>0.8</v>
      </c>
    </row>
    <row r="49" spans="1:16" x14ac:dyDescent="0.55000000000000004">
      <c r="A49" s="222"/>
      <c r="B49" s="191" t="s">
        <v>287</v>
      </c>
      <c r="C49" s="229">
        <v>45</v>
      </c>
      <c r="D49" s="229">
        <v>45</v>
      </c>
      <c r="E49" s="229">
        <v>45</v>
      </c>
      <c r="F49" s="229">
        <v>45</v>
      </c>
      <c r="G49" s="202"/>
      <c r="H49" s="202"/>
      <c r="I49" s="202"/>
      <c r="J49" s="202"/>
      <c r="K49" s="202"/>
      <c r="L49" s="202"/>
      <c r="M49" s="202"/>
      <c r="N49" s="202"/>
      <c r="O49" s="202"/>
      <c r="P49" s="202"/>
    </row>
    <row r="50" spans="1:16" s="186" customFormat="1" x14ac:dyDescent="0.55000000000000004">
      <c r="A50" s="222"/>
      <c r="B50" s="191" t="s">
        <v>20</v>
      </c>
      <c r="C50" s="229">
        <v>8</v>
      </c>
      <c r="D50" s="229">
        <v>8</v>
      </c>
      <c r="E50" s="229">
        <v>8</v>
      </c>
      <c r="F50" s="229">
        <v>8</v>
      </c>
      <c r="G50" s="202"/>
      <c r="H50" s="202"/>
      <c r="I50" s="202"/>
      <c r="J50" s="202"/>
      <c r="K50" s="202"/>
      <c r="L50" s="202"/>
      <c r="M50" s="202"/>
      <c r="N50" s="202"/>
      <c r="O50" s="202"/>
      <c r="P50" s="202"/>
    </row>
    <row r="51" spans="1:16" x14ac:dyDescent="0.55000000000000004">
      <c r="A51" s="222"/>
      <c r="B51" s="191" t="s">
        <v>18</v>
      </c>
      <c r="C51" s="201">
        <v>11</v>
      </c>
      <c r="D51" s="201">
        <v>11</v>
      </c>
      <c r="E51" s="201">
        <v>11</v>
      </c>
      <c r="F51" s="201">
        <v>11</v>
      </c>
      <c r="G51" s="202"/>
      <c r="H51" s="202"/>
      <c r="I51" s="202"/>
      <c r="J51" s="202"/>
      <c r="K51" s="202"/>
      <c r="L51" s="202"/>
      <c r="M51" s="202"/>
      <c r="N51" s="202"/>
      <c r="O51" s="202"/>
      <c r="P51" s="202"/>
    </row>
    <row r="52" spans="1:16" x14ac:dyDescent="0.55000000000000004">
      <c r="A52" s="222"/>
      <c r="B52" s="191" t="s">
        <v>78</v>
      </c>
      <c r="C52" s="201">
        <v>9</v>
      </c>
      <c r="D52" s="201">
        <v>9</v>
      </c>
      <c r="E52" s="201">
        <v>9</v>
      </c>
      <c r="F52" s="201">
        <v>9</v>
      </c>
      <c r="G52" s="202"/>
      <c r="H52" s="202"/>
      <c r="I52" s="202"/>
      <c r="J52" s="202"/>
      <c r="K52" s="202"/>
      <c r="L52" s="202"/>
      <c r="M52" s="202"/>
      <c r="N52" s="202"/>
      <c r="O52" s="202"/>
      <c r="P52" s="202"/>
    </row>
    <row r="53" spans="1:16" x14ac:dyDescent="0.55000000000000004">
      <c r="A53" s="222"/>
      <c r="B53" s="191" t="s">
        <v>19</v>
      </c>
      <c r="C53" s="201">
        <v>2</v>
      </c>
      <c r="D53" s="201">
        <v>2</v>
      </c>
      <c r="E53" s="201">
        <v>2</v>
      </c>
      <c r="F53" s="201">
        <v>2</v>
      </c>
      <c r="G53" s="202"/>
      <c r="H53" s="202"/>
      <c r="I53" s="202"/>
      <c r="J53" s="202"/>
      <c r="K53" s="202"/>
      <c r="L53" s="202"/>
      <c r="M53" s="202"/>
      <c r="N53" s="202"/>
      <c r="O53" s="202"/>
      <c r="P53" s="202"/>
    </row>
    <row r="54" spans="1:16" x14ac:dyDescent="0.55000000000000004">
      <c r="A54" s="222"/>
      <c r="B54" s="191" t="s">
        <v>44</v>
      </c>
      <c r="C54" s="201">
        <v>8</v>
      </c>
      <c r="D54" s="201">
        <v>8</v>
      </c>
      <c r="E54" s="201">
        <v>7</v>
      </c>
      <c r="F54" s="201">
        <v>7</v>
      </c>
      <c r="G54" s="202"/>
      <c r="H54" s="202"/>
      <c r="I54" s="202"/>
      <c r="J54" s="202"/>
      <c r="K54" s="202"/>
      <c r="L54" s="202"/>
      <c r="M54" s="202"/>
      <c r="N54" s="202"/>
      <c r="O54" s="202"/>
      <c r="P54" s="202"/>
    </row>
    <row r="55" spans="1:16" ht="39.75" customHeight="1" x14ac:dyDescent="0.55000000000000004">
      <c r="A55" s="222"/>
      <c r="B55" s="191" t="s">
        <v>45</v>
      </c>
      <c r="C55" s="201">
        <v>7</v>
      </c>
      <c r="D55" s="201">
        <v>7</v>
      </c>
      <c r="E55" s="201">
        <v>7</v>
      </c>
      <c r="F55" s="201">
        <v>7</v>
      </c>
      <c r="G55" s="202"/>
      <c r="H55" s="202"/>
      <c r="I55" s="202"/>
      <c r="J55" s="202"/>
      <c r="K55" s="202"/>
      <c r="L55" s="202"/>
      <c r="M55" s="202"/>
      <c r="N55" s="202"/>
      <c r="O55" s="202"/>
      <c r="P55" s="202"/>
    </row>
    <row r="56" spans="1:16" s="186" customFormat="1" ht="39.75" customHeight="1" x14ac:dyDescent="0.55000000000000004">
      <c r="A56" s="222"/>
      <c r="B56" s="191" t="s">
        <v>40</v>
      </c>
      <c r="C56" s="201">
        <v>3</v>
      </c>
      <c r="D56" s="201">
        <v>3</v>
      </c>
      <c r="E56" s="201">
        <v>3</v>
      </c>
      <c r="F56" s="201">
        <v>3</v>
      </c>
      <c r="G56" s="202"/>
      <c r="H56" s="202"/>
      <c r="I56" s="202"/>
      <c r="J56" s="202"/>
      <c r="K56" s="202"/>
      <c r="L56" s="202"/>
      <c r="M56" s="202"/>
      <c r="N56" s="202"/>
      <c r="O56" s="202"/>
      <c r="P56" s="202"/>
    </row>
    <row r="57" spans="1:16" x14ac:dyDescent="0.55000000000000004">
      <c r="A57" s="222"/>
      <c r="B57" s="194" t="s">
        <v>48</v>
      </c>
      <c r="C57" s="201">
        <v>65</v>
      </c>
      <c r="D57" s="201">
        <v>72</v>
      </c>
      <c r="E57" s="201">
        <v>49</v>
      </c>
      <c r="F57" s="201">
        <v>54</v>
      </c>
      <c r="G57" s="202"/>
      <c r="H57" s="202"/>
      <c r="I57" s="202"/>
      <c r="J57" s="202"/>
      <c r="K57" s="202"/>
      <c r="L57" s="202"/>
      <c r="M57" s="202"/>
      <c r="N57" s="202"/>
      <c r="O57" s="202"/>
      <c r="P57" s="202"/>
    </row>
    <row r="58" spans="1:16" x14ac:dyDescent="0.55000000000000004">
      <c r="A58" s="222"/>
      <c r="B58" s="194" t="s">
        <v>49</v>
      </c>
      <c r="C58" s="201">
        <v>70</v>
      </c>
      <c r="D58" s="201">
        <v>77</v>
      </c>
      <c r="E58" s="201">
        <v>49</v>
      </c>
      <c r="F58" s="201">
        <v>54</v>
      </c>
      <c r="G58" s="202"/>
      <c r="H58" s="202"/>
      <c r="I58" s="202"/>
      <c r="J58" s="202"/>
      <c r="K58" s="202"/>
      <c r="L58" s="202"/>
      <c r="M58" s="202"/>
      <c r="N58" s="202"/>
      <c r="O58" s="202"/>
      <c r="P58" s="202"/>
    </row>
    <row r="59" spans="1:16" x14ac:dyDescent="0.55000000000000004">
      <c r="A59" s="222"/>
      <c r="B59" s="194" t="s">
        <v>50</v>
      </c>
      <c r="C59" s="201">
        <v>75</v>
      </c>
      <c r="D59" s="201">
        <v>83</v>
      </c>
      <c r="E59" s="201">
        <v>49</v>
      </c>
      <c r="F59" s="201">
        <v>54</v>
      </c>
      <c r="G59" s="202"/>
      <c r="H59" s="202"/>
      <c r="I59" s="202"/>
      <c r="J59" s="202"/>
      <c r="K59" s="202"/>
      <c r="L59" s="202"/>
      <c r="M59" s="202"/>
      <c r="N59" s="202"/>
      <c r="O59" s="202"/>
      <c r="P59" s="202"/>
    </row>
    <row r="60" spans="1:16" s="160" customFormat="1" x14ac:dyDescent="0.55000000000000004">
      <c r="A60" s="222"/>
      <c r="B60" s="194" t="s">
        <v>51</v>
      </c>
      <c r="C60" s="201">
        <v>82</v>
      </c>
      <c r="D60" s="201">
        <v>90</v>
      </c>
      <c r="E60" s="201">
        <v>49</v>
      </c>
      <c r="F60" s="201">
        <v>54</v>
      </c>
      <c r="G60" s="202"/>
      <c r="H60" s="202"/>
      <c r="I60" s="202"/>
      <c r="J60" s="202"/>
      <c r="K60" s="202"/>
      <c r="L60" s="202"/>
      <c r="M60" s="202"/>
      <c r="N60" s="202"/>
      <c r="O60" s="202"/>
      <c r="P60" s="202"/>
    </row>
    <row r="61" spans="1:16" s="160" customFormat="1" x14ac:dyDescent="0.55000000000000004">
      <c r="A61" s="222"/>
      <c r="B61" s="191" t="s">
        <v>52</v>
      </c>
      <c r="C61" s="201">
        <v>49</v>
      </c>
      <c r="D61" s="201">
        <v>54</v>
      </c>
      <c r="E61" s="201">
        <v>49</v>
      </c>
      <c r="F61" s="201">
        <v>54</v>
      </c>
      <c r="G61" s="202"/>
      <c r="H61" s="202"/>
      <c r="I61" s="202"/>
      <c r="J61" s="202"/>
      <c r="K61" s="202"/>
      <c r="L61" s="202"/>
      <c r="M61" s="202"/>
      <c r="N61" s="202"/>
      <c r="O61" s="202"/>
      <c r="P61" s="202"/>
    </row>
    <row r="62" spans="1:16" s="160" customFormat="1" x14ac:dyDescent="0.55000000000000004">
      <c r="A62" s="222"/>
      <c r="B62" s="191" t="s">
        <v>19</v>
      </c>
      <c r="C62" s="201">
        <v>3</v>
      </c>
      <c r="D62" s="201">
        <v>4</v>
      </c>
      <c r="E62" s="201">
        <v>3</v>
      </c>
      <c r="F62" s="201">
        <v>4</v>
      </c>
      <c r="G62" s="202"/>
      <c r="H62" s="202"/>
      <c r="I62" s="202"/>
      <c r="J62" s="202"/>
      <c r="K62" s="202"/>
      <c r="L62" s="202"/>
      <c r="M62" s="202"/>
      <c r="N62" s="202"/>
      <c r="O62" s="202"/>
      <c r="P62" s="202"/>
    </row>
    <row r="63" spans="1:16" s="160" customFormat="1" x14ac:dyDescent="0.55000000000000004">
      <c r="A63" s="222"/>
      <c r="B63" s="191" t="s">
        <v>29</v>
      </c>
      <c r="C63" s="201">
        <v>2</v>
      </c>
      <c r="D63" s="201">
        <v>3</v>
      </c>
      <c r="E63" s="201">
        <v>2</v>
      </c>
      <c r="F63" s="201">
        <v>3</v>
      </c>
      <c r="G63" s="202"/>
      <c r="H63" s="202"/>
      <c r="I63" s="202"/>
      <c r="J63" s="202"/>
      <c r="K63" s="202"/>
      <c r="L63" s="202"/>
      <c r="M63" s="202"/>
      <c r="N63" s="202"/>
      <c r="O63" s="202"/>
      <c r="P63" s="202"/>
    </row>
    <row r="64" spans="1:16" s="160" customFormat="1" x14ac:dyDescent="0.55000000000000004">
      <c r="A64" s="222"/>
      <c r="B64" s="210" t="s">
        <v>182</v>
      </c>
      <c r="C64" s="205">
        <v>65</v>
      </c>
      <c r="D64" s="205">
        <v>71</v>
      </c>
      <c r="E64" s="205">
        <v>52</v>
      </c>
      <c r="F64" s="205">
        <v>57</v>
      </c>
      <c r="G64" s="202"/>
      <c r="H64" s="202"/>
      <c r="I64" s="202"/>
      <c r="J64" s="202"/>
      <c r="K64" s="202"/>
      <c r="L64" s="202"/>
      <c r="M64" s="202"/>
      <c r="N64" s="202"/>
      <c r="O64" s="202"/>
      <c r="P64" s="202"/>
    </row>
    <row r="65" spans="1:16" s="160" customFormat="1" x14ac:dyDescent="0.55000000000000004">
      <c r="A65" s="222"/>
      <c r="B65" s="210" t="s">
        <v>183</v>
      </c>
      <c r="C65" s="205">
        <v>69</v>
      </c>
      <c r="D65" s="205">
        <v>76</v>
      </c>
      <c r="E65" s="205">
        <v>52</v>
      </c>
      <c r="F65" s="205">
        <v>57</v>
      </c>
      <c r="G65" s="202"/>
      <c r="H65" s="202"/>
      <c r="I65" s="202"/>
      <c r="J65" s="202"/>
      <c r="K65" s="202"/>
      <c r="L65" s="202"/>
      <c r="M65" s="202"/>
      <c r="N65" s="202"/>
      <c r="O65" s="202"/>
      <c r="P65" s="202"/>
    </row>
    <row r="66" spans="1:16" s="160" customFormat="1" x14ac:dyDescent="0.55000000000000004">
      <c r="A66" s="222"/>
      <c r="B66" s="204" t="s">
        <v>184</v>
      </c>
      <c r="C66" s="205">
        <v>52</v>
      </c>
      <c r="D66" s="205">
        <v>57</v>
      </c>
      <c r="E66" s="205">
        <v>52</v>
      </c>
      <c r="F66" s="205">
        <v>57</v>
      </c>
      <c r="G66" s="202"/>
      <c r="H66" s="202"/>
      <c r="I66" s="202"/>
      <c r="J66" s="202"/>
      <c r="K66" s="202"/>
      <c r="L66" s="202"/>
      <c r="M66" s="202"/>
      <c r="N66" s="202"/>
      <c r="O66" s="202"/>
      <c r="P66" s="202"/>
    </row>
    <row r="67" spans="1:16" s="160" customFormat="1" x14ac:dyDescent="0.55000000000000004">
      <c r="A67" s="222"/>
      <c r="B67" s="169" t="s">
        <v>103</v>
      </c>
      <c r="C67" s="201">
        <v>2</v>
      </c>
      <c r="D67" s="201">
        <v>3</v>
      </c>
      <c r="E67" s="201">
        <v>2</v>
      </c>
      <c r="F67" s="201">
        <v>3</v>
      </c>
      <c r="G67" s="202"/>
      <c r="H67" s="202"/>
      <c r="I67" s="202"/>
      <c r="J67" s="202"/>
      <c r="K67" s="202"/>
      <c r="L67" s="202"/>
      <c r="M67" s="202"/>
      <c r="N67" s="202"/>
      <c r="O67" s="202"/>
      <c r="P67" s="202"/>
    </row>
    <row r="68" spans="1:16" s="168" customFormat="1" x14ac:dyDescent="0.55000000000000004">
      <c r="A68" s="222"/>
      <c r="B68" s="191" t="s">
        <v>19</v>
      </c>
      <c r="C68" s="201">
        <v>1</v>
      </c>
      <c r="D68" s="201">
        <v>2</v>
      </c>
      <c r="E68" s="201">
        <v>1</v>
      </c>
      <c r="F68" s="201">
        <v>2</v>
      </c>
      <c r="G68" s="202"/>
      <c r="H68" s="202"/>
      <c r="I68" s="202"/>
      <c r="J68" s="202"/>
      <c r="K68" s="202"/>
      <c r="L68" s="202"/>
      <c r="M68" s="202"/>
      <c r="N68" s="202"/>
      <c r="O68" s="202"/>
      <c r="P68" s="202"/>
    </row>
    <row r="69" spans="1:16" s="168" customFormat="1" x14ac:dyDescent="0.55000000000000004">
      <c r="A69" s="222"/>
      <c r="B69" s="191" t="s">
        <v>29</v>
      </c>
      <c r="C69" s="201">
        <v>1</v>
      </c>
      <c r="D69" s="201">
        <v>2</v>
      </c>
      <c r="E69" s="201">
        <v>1</v>
      </c>
      <c r="F69" s="201">
        <v>2</v>
      </c>
      <c r="G69" s="202"/>
      <c r="H69" s="202"/>
      <c r="I69" s="202"/>
      <c r="J69" s="202"/>
      <c r="K69" s="202"/>
      <c r="L69" s="202"/>
      <c r="M69" s="202"/>
      <c r="N69" s="202"/>
      <c r="O69" s="202"/>
      <c r="P69" s="202"/>
    </row>
    <row r="70" spans="1:16" s="168" customFormat="1" ht="37.5" customHeight="1" x14ac:dyDescent="0.55000000000000004">
      <c r="A70" s="222"/>
      <c r="B70" s="192" t="s">
        <v>41</v>
      </c>
      <c r="C70" s="201">
        <v>2.5</v>
      </c>
      <c r="D70" s="201">
        <v>3.8</v>
      </c>
      <c r="E70" s="205">
        <v>2</v>
      </c>
      <c r="F70" s="205">
        <v>3</v>
      </c>
      <c r="G70" s="202"/>
      <c r="H70" s="202"/>
      <c r="I70" s="202"/>
      <c r="J70" s="202"/>
      <c r="K70" s="202"/>
      <c r="L70" s="202"/>
      <c r="M70" s="202"/>
      <c r="N70" s="202"/>
      <c r="O70" s="202"/>
      <c r="P70" s="202"/>
    </row>
    <row r="71" spans="1:16" s="168" customFormat="1" x14ac:dyDescent="0.55000000000000004">
      <c r="A71" s="222"/>
      <c r="B71" s="192" t="s">
        <v>42</v>
      </c>
      <c r="C71" s="201">
        <v>2.7</v>
      </c>
      <c r="D71" s="201">
        <v>4</v>
      </c>
      <c r="E71" s="205">
        <v>2</v>
      </c>
      <c r="F71" s="205">
        <v>3</v>
      </c>
      <c r="G71" s="202"/>
      <c r="H71" s="202"/>
      <c r="I71" s="202"/>
      <c r="J71" s="202"/>
      <c r="K71" s="202"/>
      <c r="L71" s="202"/>
      <c r="M71" s="202"/>
      <c r="N71" s="202"/>
      <c r="O71" s="202"/>
      <c r="P71" s="202"/>
    </row>
    <row r="72" spans="1:16" s="168" customFormat="1" x14ac:dyDescent="0.55000000000000004">
      <c r="A72" s="222"/>
      <c r="B72" s="192" t="s">
        <v>43</v>
      </c>
      <c r="C72" s="201">
        <v>2</v>
      </c>
      <c r="D72" s="201">
        <v>3</v>
      </c>
      <c r="E72" s="205">
        <v>2</v>
      </c>
      <c r="F72" s="205">
        <v>3</v>
      </c>
      <c r="G72" s="202"/>
      <c r="H72" s="202"/>
      <c r="I72" s="202"/>
      <c r="J72" s="202"/>
      <c r="K72" s="202"/>
      <c r="L72" s="202"/>
      <c r="M72" s="202"/>
      <c r="N72" s="202"/>
      <c r="O72" s="202"/>
      <c r="P72" s="202"/>
    </row>
    <row r="73" spans="1:16" s="168" customFormat="1" x14ac:dyDescent="0.55000000000000004">
      <c r="A73" s="222"/>
      <c r="B73" s="191" t="s">
        <v>44</v>
      </c>
      <c r="C73" s="201">
        <v>2</v>
      </c>
      <c r="D73" s="201">
        <v>3</v>
      </c>
      <c r="E73" s="201">
        <v>1</v>
      </c>
      <c r="F73" s="201">
        <v>2</v>
      </c>
      <c r="G73" s="202"/>
      <c r="H73" s="202"/>
      <c r="I73" s="202"/>
      <c r="J73" s="202"/>
      <c r="K73" s="202"/>
      <c r="L73" s="202"/>
      <c r="M73" s="202"/>
      <c r="N73" s="202"/>
      <c r="O73" s="202"/>
      <c r="P73" s="202"/>
    </row>
    <row r="74" spans="1:16" s="168" customFormat="1" x14ac:dyDescent="0.55000000000000004">
      <c r="A74" s="222"/>
      <c r="B74" s="191" t="s">
        <v>45</v>
      </c>
      <c r="C74" s="201">
        <v>1</v>
      </c>
      <c r="D74" s="201">
        <v>2</v>
      </c>
      <c r="E74" s="201">
        <v>1</v>
      </c>
      <c r="F74" s="201">
        <v>2</v>
      </c>
      <c r="G74" s="202"/>
      <c r="H74" s="202"/>
      <c r="I74" s="202"/>
      <c r="J74" s="202"/>
      <c r="K74" s="202"/>
      <c r="L74" s="202"/>
      <c r="M74" s="202"/>
      <c r="N74" s="202"/>
      <c r="O74" s="202"/>
      <c r="P74" s="202"/>
    </row>
    <row r="75" spans="1:16" x14ac:dyDescent="0.55000000000000004">
      <c r="A75" s="188" t="s">
        <v>524</v>
      </c>
      <c r="B75" s="193" t="s">
        <v>145</v>
      </c>
      <c r="C75" s="198"/>
      <c r="D75" s="198"/>
      <c r="E75" s="199">
        <v>150</v>
      </c>
      <c r="F75" s="199">
        <v>200</v>
      </c>
      <c r="G75" s="202">
        <v>0.24</v>
      </c>
      <c r="H75" s="202">
        <v>0.28999999999999998</v>
      </c>
      <c r="I75" s="202">
        <v>0</v>
      </c>
      <c r="J75" s="202">
        <v>14</v>
      </c>
      <c r="K75" s="202">
        <v>14.89</v>
      </c>
      <c r="L75" s="202">
        <v>18.77</v>
      </c>
      <c r="M75" s="202">
        <v>62</v>
      </c>
      <c r="N75" s="202">
        <v>78</v>
      </c>
      <c r="O75" s="202">
        <v>0.22</v>
      </c>
      <c r="P75" s="202">
        <v>0.26</v>
      </c>
    </row>
    <row r="76" spans="1:16" s="186" customFormat="1" x14ac:dyDescent="0.55000000000000004">
      <c r="A76" s="188"/>
      <c r="B76" s="151" t="s">
        <v>146</v>
      </c>
      <c r="C76" s="205">
        <v>11</v>
      </c>
      <c r="D76" s="205">
        <v>13</v>
      </c>
      <c r="E76" s="205">
        <v>11</v>
      </c>
      <c r="F76" s="205">
        <v>13</v>
      </c>
      <c r="G76" s="202"/>
      <c r="H76" s="202"/>
      <c r="I76" s="202"/>
      <c r="J76" s="202"/>
      <c r="K76" s="202"/>
      <c r="L76" s="202"/>
      <c r="M76" s="202"/>
      <c r="N76" s="202"/>
      <c r="O76" s="202"/>
      <c r="P76" s="202"/>
    </row>
    <row r="77" spans="1:16" x14ac:dyDescent="0.55000000000000004">
      <c r="A77" s="222"/>
      <c r="B77" s="151" t="s">
        <v>22</v>
      </c>
      <c r="C77" s="205">
        <v>10</v>
      </c>
      <c r="D77" s="205">
        <v>13</v>
      </c>
      <c r="E77" s="205">
        <v>10</v>
      </c>
      <c r="F77" s="205">
        <v>13</v>
      </c>
      <c r="G77" s="202"/>
      <c r="H77" s="202"/>
      <c r="I77" s="202"/>
      <c r="J77" s="202"/>
      <c r="K77" s="202"/>
      <c r="L77" s="202"/>
      <c r="M77" s="202"/>
      <c r="N77" s="202"/>
      <c r="O77" s="202"/>
      <c r="P77" s="202"/>
    </row>
    <row r="78" spans="1:16" x14ac:dyDescent="0.55000000000000004">
      <c r="A78" s="188" t="s">
        <v>525</v>
      </c>
      <c r="B78" s="223" t="s">
        <v>64</v>
      </c>
      <c r="C78" s="247">
        <v>40</v>
      </c>
      <c r="D78" s="247">
        <v>50</v>
      </c>
      <c r="E78" s="248">
        <v>40</v>
      </c>
      <c r="F78" s="248">
        <v>50</v>
      </c>
      <c r="G78" s="249">
        <v>1.64</v>
      </c>
      <c r="H78" s="249">
        <v>2.2999999999999998</v>
      </c>
      <c r="I78" s="249">
        <v>0.48</v>
      </c>
      <c r="J78" s="249">
        <v>0.6</v>
      </c>
      <c r="K78" s="249">
        <v>13.36</v>
      </c>
      <c r="L78" s="249">
        <v>16.7</v>
      </c>
      <c r="M78" s="249">
        <f>G78*4+I78*9+K78*4</f>
        <v>64.319999999999993</v>
      </c>
      <c r="N78" s="249">
        <f>H78*4+J78*9+L78*4</f>
        <v>81.399999999999991</v>
      </c>
      <c r="O78" s="249">
        <v>0</v>
      </c>
      <c r="P78" s="249">
        <v>0</v>
      </c>
    </row>
    <row r="79" spans="1:16" x14ac:dyDescent="0.55000000000000004">
      <c r="A79" s="222"/>
      <c r="B79" s="223" t="s">
        <v>32</v>
      </c>
      <c r="C79" s="247"/>
      <c r="D79" s="247"/>
      <c r="E79" s="224">
        <f t="shared" ref="E79:P79" si="2">E20+E30+E46+E47+E48+E75+E78</f>
        <v>545</v>
      </c>
      <c r="F79" s="224">
        <f t="shared" si="2"/>
        <v>690</v>
      </c>
      <c r="G79" s="224">
        <f t="shared" si="2"/>
        <v>16.3</v>
      </c>
      <c r="H79" s="224">
        <f t="shared" si="2"/>
        <v>19.200000000000003</v>
      </c>
      <c r="I79" s="224">
        <f t="shared" si="2"/>
        <v>19.529999999999998</v>
      </c>
      <c r="J79" s="224">
        <f t="shared" si="2"/>
        <v>36.690000000000005</v>
      </c>
      <c r="K79" s="224">
        <f t="shared" si="2"/>
        <v>66.44</v>
      </c>
      <c r="L79" s="224">
        <f t="shared" si="2"/>
        <v>85.82</v>
      </c>
      <c r="M79" s="224">
        <f t="shared" si="2"/>
        <v>507.14</v>
      </c>
      <c r="N79" s="224">
        <f t="shared" si="2"/>
        <v>618.99</v>
      </c>
      <c r="O79" s="224">
        <f t="shared" si="2"/>
        <v>20.99</v>
      </c>
      <c r="P79" s="224">
        <f t="shared" si="2"/>
        <v>26.980000000000004</v>
      </c>
    </row>
    <row r="80" spans="1:16" x14ac:dyDescent="0.55000000000000004">
      <c r="A80" s="222"/>
      <c r="B80" s="183" t="s">
        <v>65</v>
      </c>
      <c r="C80" s="249"/>
      <c r="D80" s="249"/>
      <c r="E80" s="229"/>
      <c r="F80" s="161"/>
      <c r="G80" s="249"/>
      <c r="H80" s="249"/>
      <c r="I80" s="249"/>
      <c r="J80" s="249"/>
      <c r="K80" s="249"/>
      <c r="L80" s="249"/>
      <c r="M80" s="249"/>
      <c r="N80" s="249"/>
      <c r="O80" s="249"/>
      <c r="P80" s="249"/>
    </row>
    <row r="81" spans="1:16" x14ac:dyDescent="0.55000000000000004">
      <c r="A81" s="188" t="s">
        <v>526</v>
      </c>
      <c r="B81" s="223" t="s">
        <v>527</v>
      </c>
      <c r="C81" s="247"/>
      <c r="D81" s="247"/>
      <c r="E81" s="248">
        <v>145</v>
      </c>
      <c r="F81" s="248">
        <v>200</v>
      </c>
      <c r="G81" s="249">
        <v>15.7</v>
      </c>
      <c r="H81" s="249">
        <v>21.66</v>
      </c>
      <c r="I81" s="249">
        <v>15.23</v>
      </c>
      <c r="J81" s="249">
        <v>20.79</v>
      </c>
      <c r="K81" s="249">
        <v>14.03</v>
      </c>
      <c r="L81" s="249">
        <v>18.34</v>
      </c>
      <c r="M81" s="249">
        <v>255.99</v>
      </c>
      <c r="N81" s="249">
        <v>347.11</v>
      </c>
      <c r="O81" s="249">
        <v>0.34</v>
      </c>
      <c r="P81" s="249">
        <v>0.46</v>
      </c>
    </row>
    <row r="82" spans="1:16" x14ac:dyDescent="0.55000000000000004">
      <c r="A82" s="188"/>
      <c r="B82" s="213" t="s">
        <v>115</v>
      </c>
      <c r="C82" s="247"/>
      <c r="D82" s="247"/>
      <c r="E82" s="248">
        <v>18</v>
      </c>
      <c r="F82" s="248">
        <v>27</v>
      </c>
      <c r="G82" s="250">
        <v>1.3</v>
      </c>
      <c r="H82" s="250">
        <v>1.95</v>
      </c>
      <c r="I82" s="250">
        <v>1.52</v>
      </c>
      <c r="J82" s="250">
        <v>2.2799999999999998</v>
      </c>
      <c r="K82" s="250">
        <v>9.98</v>
      </c>
      <c r="L82" s="250">
        <v>14.97</v>
      </c>
      <c r="M82" s="250">
        <v>59.59</v>
      </c>
      <c r="N82" s="250">
        <v>89.39</v>
      </c>
      <c r="O82" s="250">
        <v>0.18</v>
      </c>
      <c r="P82" s="250">
        <v>0.27</v>
      </c>
    </row>
    <row r="83" spans="1:16" ht="45" customHeight="1" x14ac:dyDescent="0.55000000000000004">
      <c r="A83" s="188"/>
      <c r="B83" s="192" t="s">
        <v>117</v>
      </c>
      <c r="C83" s="229">
        <v>137</v>
      </c>
      <c r="D83" s="229">
        <v>188</v>
      </c>
      <c r="E83" s="181">
        <v>136</v>
      </c>
      <c r="F83" s="181">
        <v>187</v>
      </c>
      <c r="G83" s="249"/>
      <c r="H83" s="249"/>
      <c r="I83" s="249"/>
      <c r="J83" s="249"/>
      <c r="K83" s="249"/>
      <c r="L83" s="249"/>
      <c r="M83" s="249"/>
      <c r="N83" s="249"/>
      <c r="O83" s="249"/>
      <c r="P83" s="249"/>
    </row>
    <row r="84" spans="1:16" x14ac:dyDescent="0.55000000000000004">
      <c r="A84" s="188"/>
      <c r="B84" s="192" t="s">
        <v>164</v>
      </c>
      <c r="C84" s="249">
        <v>10</v>
      </c>
      <c r="D84" s="249">
        <v>13</v>
      </c>
      <c r="E84" s="181">
        <v>10</v>
      </c>
      <c r="F84" s="181">
        <v>13</v>
      </c>
      <c r="G84" s="249"/>
      <c r="H84" s="249"/>
      <c r="I84" s="249"/>
      <c r="J84" s="249"/>
      <c r="K84" s="249"/>
      <c r="L84" s="249"/>
      <c r="M84" s="249"/>
      <c r="N84" s="249"/>
      <c r="O84" s="249"/>
      <c r="P84" s="249"/>
    </row>
    <row r="85" spans="1:16" x14ac:dyDescent="0.55000000000000004">
      <c r="A85" s="188"/>
      <c r="B85" s="192" t="s">
        <v>20</v>
      </c>
      <c r="C85" s="249">
        <v>12</v>
      </c>
      <c r="D85" s="249">
        <v>16</v>
      </c>
      <c r="E85" s="181">
        <v>12</v>
      </c>
      <c r="F85" s="181">
        <v>16</v>
      </c>
      <c r="G85" s="249"/>
      <c r="H85" s="249"/>
      <c r="I85" s="249"/>
      <c r="J85" s="249"/>
      <c r="K85" s="249"/>
      <c r="L85" s="249"/>
      <c r="M85" s="249"/>
      <c r="N85" s="249"/>
      <c r="O85" s="249"/>
      <c r="P85" s="249"/>
    </row>
    <row r="86" spans="1:16" x14ac:dyDescent="0.55000000000000004">
      <c r="A86" s="195"/>
      <c r="B86" s="191" t="s">
        <v>29</v>
      </c>
      <c r="C86" s="229">
        <v>3.5</v>
      </c>
      <c r="D86" s="229">
        <v>4</v>
      </c>
      <c r="E86" s="229">
        <v>3.5</v>
      </c>
      <c r="F86" s="229">
        <v>4</v>
      </c>
      <c r="G86" s="75"/>
      <c r="H86" s="161"/>
      <c r="I86" s="75"/>
      <c r="J86" s="161"/>
      <c r="K86" s="75"/>
      <c r="L86" s="161"/>
      <c r="M86" s="75"/>
      <c r="N86" s="161"/>
      <c r="O86" s="75"/>
      <c r="P86" s="161"/>
    </row>
    <row r="87" spans="1:16" x14ac:dyDescent="0.55000000000000004">
      <c r="A87" s="195"/>
      <c r="B87" s="191" t="s">
        <v>528</v>
      </c>
      <c r="C87" s="229">
        <v>4</v>
      </c>
      <c r="D87" s="229">
        <v>5</v>
      </c>
      <c r="E87" s="229">
        <v>4</v>
      </c>
      <c r="F87" s="229">
        <v>5</v>
      </c>
      <c r="G87" s="249"/>
      <c r="H87" s="249"/>
      <c r="I87" s="249"/>
      <c r="J87" s="249"/>
      <c r="K87" s="249"/>
      <c r="L87" s="249"/>
      <c r="M87" s="249"/>
      <c r="N87" s="249"/>
      <c r="O87" s="249"/>
      <c r="P87" s="249"/>
    </row>
    <row r="88" spans="1:16" s="186" customFormat="1" x14ac:dyDescent="0.55000000000000004">
      <c r="A88" s="195"/>
      <c r="B88" s="191" t="s">
        <v>296</v>
      </c>
      <c r="C88" s="229">
        <v>18</v>
      </c>
      <c r="D88" s="229">
        <v>27</v>
      </c>
      <c r="E88" s="229">
        <v>18</v>
      </c>
      <c r="F88" s="229">
        <v>27</v>
      </c>
      <c r="G88" s="249"/>
      <c r="H88" s="249"/>
      <c r="I88" s="249"/>
      <c r="J88" s="249"/>
      <c r="K88" s="249"/>
      <c r="L88" s="249"/>
      <c r="M88" s="249"/>
      <c r="N88" s="249"/>
      <c r="O88" s="249"/>
      <c r="P88" s="249"/>
    </row>
    <row r="89" spans="1:16" x14ac:dyDescent="0.55000000000000004">
      <c r="A89" s="188" t="s">
        <v>529</v>
      </c>
      <c r="B89" s="223" t="s">
        <v>213</v>
      </c>
      <c r="C89" s="247"/>
      <c r="D89" s="247"/>
      <c r="E89" s="248">
        <v>180</v>
      </c>
      <c r="F89" s="248">
        <v>200</v>
      </c>
      <c r="G89" s="250">
        <v>0.14000000000000001</v>
      </c>
      <c r="H89" s="250">
        <v>0.15</v>
      </c>
      <c r="I89" s="250">
        <v>0.09</v>
      </c>
      <c r="J89" s="250">
        <v>0.1</v>
      </c>
      <c r="K89" s="250">
        <v>19.829999999999998</v>
      </c>
      <c r="L89" s="250">
        <v>22.57</v>
      </c>
      <c r="M89" s="250">
        <v>82</v>
      </c>
      <c r="N89" s="250">
        <v>94</v>
      </c>
      <c r="O89" s="250">
        <v>2.7</v>
      </c>
      <c r="P89" s="250">
        <v>3</v>
      </c>
    </row>
    <row r="90" spans="1:16" x14ac:dyDescent="0.55000000000000004">
      <c r="A90" s="195"/>
      <c r="B90" s="191" t="s">
        <v>214</v>
      </c>
      <c r="C90" s="229">
        <v>19</v>
      </c>
      <c r="D90" s="229">
        <v>21</v>
      </c>
      <c r="E90" s="229">
        <v>18</v>
      </c>
      <c r="F90" s="229">
        <v>20</v>
      </c>
      <c r="G90" s="249"/>
      <c r="H90" s="249"/>
      <c r="I90" s="249"/>
      <c r="J90" s="249"/>
      <c r="K90" s="249"/>
      <c r="L90" s="249"/>
      <c r="M90" s="249"/>
      <c r="N90" s="249"/>
      <c r="O90" s="249"/>
      <c r="P90" s="249"/>
    </row>
    <row r="91" spans="1:16" x14ac:dyDescent="0.55000000000000004">
      <c r="A91" s="195"/>
      <c r="B91" s="191" t="s">
        <v>22</v>
      </c>
      <c r="C91" s="229">
        <v>12</v>
      </c>
      <c r="D91" s="229">
        <v>13</v>
      </c>
      <c r="E91" s="229">
        <v>12</v>
      </c>
      <c r="F91" s="229">
        <v>13</v>
      </c>
      <c r="G91" s="249"/>
      <c r="H91" s="249"/>
      <c r="I91" s="249"/>
      <c r="J91" s="249"/>
      <c r="K91" s="249"/>
      <c r="L91" s="249"/>
      <c r="M91" s="249"/>
      <c r="N91" s="249"/>
      <c r="O91" s="249"/>
      <c r="P91" s="249"/>
    </row>
    <row r="92" spans="1:16" x14ac:dyDescent="0.55000000000000004">
      <c r="A92" s="195"/>
      <c r="B92" s="191" t="s">
        <v>158</v>
      </c>
      <c r="C92" s="201">
        <v>8</v>
      </c>
      <c r="D92" s="201">
        <v>10</v>
      </c>
      <c r="E92" s="201">
        <v>8</v>
      </c>
      <c r="F92" s="201">
        <v>10</v>
      </c>
      <c r="G92" s="249"/>
      <c r="H92" s="249"/>
      <c r="I92" s="249"/>
      <c r="J92" s="249"/>
      <c r="K92" s="249"/>
      <c r="L92" s="249"/>
      <c r="M92" s="249"/>
      <c r="N92" s="249"/>
      <c r="O92" s="249"/>
      <c r="P92" s="249"/>
    </row>
    <row r="93" spans="1:16" x14ac:dyDescent="0.55000000000000004">
      <c r="A93" s="188" t="s">
        <v>530</v>
      </c>
      <c r="B93" s="94" t="s">
        <v>346</v>
      </c>
      <c r="C93" s="19"/>
      <c r="D93" s="19"/>
      <c r="E93" s="248">
        <v>13</v>
      </c>
      <c r="F93" s="248">
        <v>42</v>
      </c>
      <c r="G93" s="249">
        <v>0.65</v>
      </c>
      <c r="H93" s="249">
        <v>2.1</v>
      </c>
      <c r="I93" s="249">
        <v>1.48</v>
      </c>
      <c r="J93" s="249">
        <v>4.78</v>
      </c>
      <c r="K93" s="249">
        <v>13.54</v>
      </c>
      <c r="L93" s="249">
        <v>43.74</v>
      </c>
      <c r="M93" s="249">
        <v>72.47</v>
      </c>
      <c r="N93" s="249">
        <v>234.13</v>
      </c>
      <c r="O93" s="249">
        <v>0</v>
      </c>
      <c r="P93" s="249">
        <v>0</v>
      </c>
    </row>
    <row r="94" spans="1:16" x14ac:dyDescent="0.55000000000000004">
      <c r="A94" s="188"/>
      <c r="B94" s="191" t="s">
        <v>347</v>
      </c>
      <c r="C94" s="40">
        <v>13</v>
      </c>
      <c r="D94" s="40">
        <v>42</v>
      </c>
      <c r="E94" s="40">
        <v>13</v>
      </c>
      <c r="F94" s="40">
        <v>42</v>
      </c>
      <c r="G94" s="249"/>
      <c r="H94" s="249"/>
      <c r="I94" s="249"/>
      <c r="J94" s="249"/>
      <c r="K94" s="249"/>
      <c r="L94" s="249"/>
      <c r="M94" s="249"/>
      <c r="N94" s="249"/>
      <c r="O94" s="249"/>
      <c r="P94" s="249"/>
    </row>
    <row r="95" spans="1:16" x14ac:dyDescent="0.55000000000000004">
      <c r="A95" s="188" t="s">
        <v>531</v>
      </c>
      <c r="B95" s="24" t="s">
        <v>77</v>
      </c>
      <c r="C95" s="19">
        <v>101</v>
      </c>
      <c r="D95" s="19">
        <v>132</v>
      </c>
      <c r="E95" s="248">
        <v>101</v>
      </c>
      <c r="F95" s="248">
        <v>132</v>
      </c>
      <c r="G95" s="250">
        <v>0.4</v>
      </c>
      <c r="H95" s="250">
        <v>0.53</v>
      </c>
      <c r="I95" s="250">
        <v>0.4</v>
      </c>
      <c r="J95" s="250">
        <v>0.53</v>
      </c>
      <c r="K95" s="250">
        <v>10.57</v>
      </c>
      <c r="L95" s="250">
        <v>13.82</v>
      </c>
      <c r="M95" s="250">
        <v>45.45</v>
      </c>
      <c r="N95" s="250">
        <v>59.4</v>
      </c>
      <c r="O95" s="250">
        <v>10.1</v>
      </c>
      <c r="P95" s="250">
        <v>13.2</v>
      </c>
    </row>
    <row r="96" spans="1:16" x14ac:dyDescent="0.55000000000000004">
      <c r="A96" s="222"/>
      <c r="B96" s="223" t="s">
        <v>32</v>
      </c>
      <c r="C96" s="247"/>
      <c r="D96" s="247"/>
      <c r="E96" s="224">
        <f t="shared" ref="E96:P96" si="3">E81+E82+E89+E93+E95</f>
        <v>457</v>
      </c>
      <c r="F96" s="224">
        <f t="shared" si="3"/>
        <v>601</v>
      </c>
      <c r="G96" s="224">
        <f t="shared" si="3"/>
        <v>18.189999999999998</v>
      </c>
      <c r="H96" s="224">
        <f t="shared" si="3"/>
        <v>26.39</v>
      </c>
      <c r="I96" s="224">
        <f t="shared" si="3"/>
        <v>18.72</v>
      </c>
      <c r="J96" s="224">
        <f t="shared" si="3"/>
        <v>28.480000000000004</v>
      </c>
      <c r="K96" s="224">
        <f t="shared" si="3"/>
        <v>67.949999999999989</v>
      </c>
      <c r="L96" s="224">
        <f t="shared" si="3"/>
        <v>113.44</v>
      </c>
      <c r="M96" s="224">
        <f t="shared" si="3"/>
        <v>515.50000000000011</v>
      </c>
      <c r="N96" s="224">
        <f t="shared" si="3"/>
        <v>824.03</v>
      </c>
      <c r="O96" s="224">
        <f t="shared" si="3"/>
        <v>13.32</v>
      </c>
      <c r="P96" s="224">
        <f t="shared" si="3"/>
        <v>16.93</v>
      </c>
    </row>
    <row r="97" spans="1:16" x14ac:dyDescent="0.55000000000000004">
      <c r="A97" s="222"/>
      <c r="B97" s="163" t="s">
        <v>79</v>
      </c>
      <c r="C97" s="196"/>
      <c r="D97" s="196"/>
      <c r="E97" s="196"/>
      <c r="F97" s="196"/>
      <c r="G97" s="250"/>
      <c r="H97" s="250"/>
      <c r="I97" s="250"/>
      <c r="J97" s="250"/>
      <c r="K97" s="250"/>
      <c r="L97" s="250"/>
      <c r="M97" s="250"/>
      <c r="N97" s="250"/>
      <c r="O97" s="250"/>
      <c r="P97" s="250"/>
    </row>
    <row r="98" spans="1:16" x14ac:dyDescent="0.55000000000000004">
      <c r="A98" s="222" t="s">
        <v>532</v>
      </c>
      <c r="B98" s="189" t="s">
        <v>81</v>
      </c>
      <c r="C98" s="247">
        <v>154</v>
      </c>
      <c r="D98" s="247">
        <v>154</v>
      </c>
      <c r="E98" s="248">
        <v>150</v>
      </c>
      <c r="F98" s="248">
        <v>150</v>
      </c>
      <c r="G98" s="250">
        <v>4.3600000000000003</v>
      </c>
      <c r="H98" s="250">
        <v>4.3600000000000003</v>
      </c>
      <c r="I98" s="250">
        <v>3.76</v>
      </c>
      <c r="J98" s="250">
        <v>3.76</v>
      </c>
      <c r="K98" s="250">
        <v>6</v>
      </c>
      <c r="L98" s="250">
        <v>6</v>
      </c>
      <c r="M98" s="250">
        <v>79.5</v>
      </c>
      <c r="N98" s="250">
        <v>79.5</v>
      </c>
      <c r="O98" s="250">
        <v>1.06</v>
      </c>
      <c r="P98" s="250">
        <v>1.06</v>
      </c>
    </row>
    <row r="99" spans="1:16" x14ac:dyDescent="0.55000000000000004">
      <c r="A99" s="222"/>
      <c r="B99" s="189" t="s">
        <v>32</v>
      </c>
      <c r="C99" s="247"/>
      <c r="D99" s="247"/>
      <c r="E99" s="224">
        <f>E98</f>
        <v>150</v>
      </c>
      <c r="F99" s="224">
        <f t="shared" ref="F99:P99" si="4">F98</f>
        <v>150</v>
      </c>
      <c r="G99" s="224">
        <f t="shared" si="4"/>
        <v>4.3600000000000003</v>
      </c>
      <c r="H99" s="224">
        <f t="shared" si="4"/>
        <v>4.3600000000000003</v>
      </c>
      <c r="I99" s="224">
        <f t="shared" si="4"/>
        <v>3.76</v>
      </c>
      <c r="J99" s="224">
        <f t="shared" si="4"/>
        <v>3.76</v>
      </c>
      <c r="K99" s="224">
        <f t="shared" si="4"/>
        <v>6</v>
      </c>
      <c r="L99" s="224">
        <f t="shared" si="4"/>
        <v>6</v>
      </c>
      <c r="M99" s="224">
        <f t="shared" si="4"/>
        <v>79.5</v>
      </c>
      <c r="N99" s="224">
        <f t="shared" si="4"/>
        <v>79.5</v>
      </c>
      <c r="O99" s="224">
        <f t="shared" si="4"/>
        <v>1.06</v>
      </c>
      <c r="P99" s="224">
        <f t="shared" si="4"/>
        <v>1.06</v>
      </c>
    </row>
    <row r="100" spans="1:16" x14ac:dyDescent="0.55000000000000004">
      <c r="A100" s="222"/>
      <c r="B100" s="191" t="s">
        <v>82</v>
      </c>
      <c r="C100" s="229"/>
      <c r="D100" s="229"/>
      <c r="E100" s="229"/>
      <c r="F100" s="161"/>
      <c r="G100" s="249"/>
      <c r="H100" s="249"/>
      <c r="I100" s="249"/>
      <c r="J100" s="249"/>
      <c r="K100" s="249"/>
      <c r="L100" s="249"/>
      <c r="M100" s="249"/>
      <c r="N100" s="249"/>
      <c r="O100" s="249"/>
      <c r="P100" s="249"/>
    </row>
    <row r="101" spans="1:16" x14ac:dyDescent="0.55000000000000004">
      <c r="A101" s="222"/>
      <c r="B101" s="190" t="s">
        <v>83</v>
      </c>
      <c r="C101" s="229">
        <v>4</v>
      </c>
      <c r="D101" s="229">
        <v>6</v>
      </c>
      <c r="E101" s="229">
        <v>4</v>
      </c>
      <c r="F101" s="229">
        <v>6</v>
      </c>
      <c r="G101" s="249"/>
      <c r="H101" s="249"/>
      <c r="I101" s="249"/>
      <c r="J101" s="249"/>
      <c r="K101" s="249"/>
      <c r="L101" s="249"/>
      <c r="M101" s="249"/>
      <c r="N101" s="249"/>
      <c r="O101" s="249"/>
      <c r="P101" s="249"/>
    </row>
    <row r="102" spans="1:16" x14ac:dyDescent="0.55000000000000004">
      <c r="A102" s="222"/>
      <c r="B102" s="197" t="s">
        <v>84</v>
      </c>
      <c r="C102" s="162"/>
      <c r="D102" s="162"/>
      <c r="E102" s="27">
        <f t="shared" ref="E102:P102" si="5">E15+E18+E79+E96+E99</f>
        <v>1644</v>
      </c>
      <c r="F102" s="27">
        <f t="shared" si="5"/>
        <v>2037</v>
      </c>
      <c r="G102" s="27">
        <f t="shared" si="5"/>
        <v>47.29</v>
      </c>
      <c r="H102" s="27">
        <f t="shared" si="5"/>
        <v>61.510000000000005</v>
      </c>
      <c r="I102" s="27">
        <f t="shared" si="5"/>
        <v>52.37</v>
      </c>
      <c r="J102" s="27">
        <f t="shared" si="5"/>
        <v>83.200000000000017</v>
      </c>
      <c r="K102" s="27">
        <f t="shared" si="5"/>
        <v>211.76999999999998</v>
      </c>
      <c r="L102" s="27">
        <f t="shared" si="5"/>
        <v>298.54999999999995</v>
      </c>
      <c r="M102" s="27">
        <f t="shared" si="5"/>
        <v>1508.1000000000001</v>
      </c>
      <c r="N102" s="27">
        <f t="shared" si="5"/>
        <v>2061.09</v>
      </c>
      <c r="O102" s="27">
        <f t="shared" si="5"/>
        <v>38.650000000000006</v>
      </c>
      <c r="P102" s="27">
        <f t="shared" si="5"/>
        <v>48.38000000000001</v>
      </c>
    </row>
    <row r="135" spans="1:6" x14ac:dyDescent="0.55000000000000004">
      <c r="A135" s="186"/>
      <c r="B135" s="186"/>
      <c r="C135" s="186"/>
      <c r="D135" s="186"/>
      <c r="E135" s="186"/>
      <c r="F135" s="186"/>
    </row>
  </sheetData>
  <mergeCells count="11">
    <mergeCell ref="A1:A3"/>
    <mergeCell ref="C1:D2"/>
    <mergeCell ref="G3:H3"/>
    <mergeCell ref="I3:J3"/>
    <mergeCell ref="K3:L3"/>
    <mergeCell ref="O1:P2"/>
    <mergeCell ref="O3:P3"/>
    <mergeCell ref="B1:B3"/>
    <mergeCell ref="E1:F2"/>
    <mergeCell ref="G1:L2"/>
    <mergeCell ref="M1:N2"/>
  </mergeCells>
  <pageMargins left="0" right="0" top="0" bottom="0" header="0" footer="0"/>
  <pageSetup paperSize="9" scale="37" orientation="landscape" r:id="rId1"/>
  <rowBreaks count="1" manualBreakCount="1">
    <brk id="38" max="15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1"/>
  <sheetViews>
    <sheetView topLeftCell="A93" zoomScale="40" zoomScaleNormal="100" zoomScaleSheetLayoutView="40" workbookViewId="0">
      <selection activeCell="J94" sqref="J94"/>
    </sheetView>
  </sheetViews>
  <sheetFormatPr defaultRowHeight="38.25" x14ac:dyDescent="0.55000000000000004"/>
  <cols>
    <col min="1" max="1" width="33.85546875" style="30" bestFit="1" customWidth="1"/>
    <col min="2" max="2" width="97.42578125" style="53" customWidth="1"/>
    <col min="3" max="3" width="21.85546875" style="14" bestFit="1" customWidth="1"/>
    <col min="4" max="4" width="20.140625" style="14" bestFit="1" customWidth="1"/>
    <col min="5" max="6" width="23.5703125" style="74" bestFit="1" customWidth="1"/>
    <col min="7" max="10" width="16.7109375" style="14" bestFit="1" customWidth="1"/>
    <col min="11" max="12" width="20.140625" style="14" bestFit="1" customWidth="1"/>
    <col min="13" max="14" width="23.5703125" style="14" bestFit="1" customWidth="1"/>
    <col min="15" max="16" width="16.7109375" style="14" bestFit="1" customWidth="1"/>
    <col min="17" max="16384" width="9.140625" style="14"/>
  </cols>
  <sheetData>
    <row r="1" spans="1:16" ht="38.25" customHeight="1" x14ac:dyDescent="0.55000000000000004">
      <c r="A1" s="293" t="s">
        <v>0</v>
      </c>
      <c r="B1" s="294" t="s">
        <v>533</v>
      </c>
      <c r="C1" s="293" t="s">
        <v>2</v>
      </c>
      <c r="D1" s="292"/>
      <c r="E1" s="293" t="s">
        <v>2</v>
      </c>
      <c r="F1" s="292"/>
      <c r="G1" s="291" t="s">
        <v>3</v>
      </c>
      <c r="H1" s="291"/>
      <c r="I1" s="291"/>
      <c r="J1" s="291"/>
      <c r="K1" s="291"/>
      <c r="L1" s="291"/>
      <c r="M1" s="293" t="s">
        <v>4</v>
      </c>
      <c r="N1" s="292"/>
      <c r="O1" s="293" t="s">
        <v>5</v>
      </c>
      <c r="P1" s="293"/>
    </row>
    <row r="2" spans="1:16" x14ac:dyDescent="0.55000000000000004">
      <c r="A2" s="293"/>
      <c r="B2" s="295"/>
      <c r="C2" s="292"/>
      <c r="D2" s="292"/>
      <c r="E2" s="292"/>
      <c r="F2" s="292"/>
      <c r="G2" s="291"/>
      <c r="H2" s="291"/>
      <c r="I2" s="291"/>
      <c r="J2" s="291"/>
      <c r="K2" s="291"/>
      <c r="L2" s="291"/>
      <c r="M2" s="292"/>
      <c r="N2" s="292"/>
      <c r="O2" s="293"/>
      <c r="P2" s="293"/>
    </row>
    <row r="3" spans="1:16" ht="77.25" customHeight="1" x14ac:dyDescent="0.55000000000000004">
      <c r="A3" s="293"/>
      <c r="B3" s="296"/>
      <c r="C3" s="284" t="s">
        <v>6</v>
      </c>
      <c r="D3" s="284" t="s">
        <v>7</v>
      </c>
      <c r="E3" s="284" t="s">
        <v>6</v>
      </c>
      <c r="F3" s="284" t="s">
        <v>7</v>
      </c>
      <c r="G3" s="293" t="s">
        <v>8</v>
      </c>
      <c r="H3" s="293"/>
      <c r="I3" s="293" t="s">
        <v>9</v>
      </c>
      <c r="J3" s="291"/>
      <c r="K3" s="291" t="s">
        <v>10</v>
      </c>
      <c r="L3" s="291"/>
      <c r="M3" s="284"/>
      <c r="N3" s="284"/>
      <c r="O3" s="291" t="s">
        <v>11</v>
      </c>
      <c r="P3" s="291"/>
    </row>
    <row r="4" spans="1:16" ht="39" customHeight="1" x14ac:dyDescent="0.55000000000000004">
      <c r="A4" s="222"/>
      <c r="B4" s="183" t="s">
        <v>12</v>
      </c>
      <c r="C4" s="222" t="s">
        <v>13</v>
      </c>
      <c r="D4" s="222" t="s">
        <v>14</v>
      </c>
      <c r="E4" s="222" t="s">
        <v>15</v>
      </c>
      <c r="F4" s="15" t="s">
        <v>15</v>
      </c>
      <c r="G4" s="15" t="s">
        <v>6</v>
      </c>
      <c r="H4" s="187" t="s">
        <v>7</v>
      </c>
      <c r="I4" s="15" t="s">
        <v>6</v>
      </c>
      <c r="J4" s="187" t="s">
        <v>7</v>
      </c>
      <c r="K4" s="15" t="s">
        <v>6</v>
      </c>
      <c r="L4" s="187" t="s">
        <v>7</v>
      </c>
      <c r="M4" s="15" t="s">
        <v>6</v>
      </c>
      <c r="N4" s="187" t="s">
        <v>7</v>
      </c>
      <c r="O4" s="15" t="s">
        <v>6</v>
      </c>
      <c r="P4" s="187" t="s">
        <v>7</v>
      </c>
    </row>
    <row r="5" spans="1:16" x14ac:dyDescent="0.55000000000000004">
      <c r="A5" s="188" t="s">
        <v>534</v>
      </c>
      <c r="B5" s="223" t="s">
        <v>535</v>
      </c>
      <c r="C5" s="247"/>
      <c r="D5" s="247"/>
      <c r="E5" s="248">
        <v>150</v>
      </c>
      <c r="F5" s="248">
        <v>200</v>
      </c>
      <c r="G5" s="249">
        <v>4.95</v>
      </c>
      <c r="H5" s="249">
        <v>7.23</v>
      </c>
      <c r="I5" s="249">
        <v>5.26</v>
      </c>
      <c r="J5" s="249">
        <v>7.42</v>
      </c>
      <c r="K5" s="249">
        <v>19.940000000000001</v>
      </c>
      <c r="L5" s="249">
        <v>30.27</v>
      </c>
      <c r="M5" s="249">
        <v>147</v>
      </c>
      <c r="N5" s="249">
        <v>216</v>
      </c>
      <c r="O5" s="249">
        <v>1.3</v>
      </c>
      <c r="P5" s="249">
        <v>1.73</v>
      </c>
    </row>
    <row r="6" spans="1:16" x14ac:dyDescent="0.55000000000000004">
      <c r="A6" s="222"/>
      <c r="B6" s="191" t="s">
        <v>227</v>
      </c>
      <c r="C6" s="229">
        <v>19</v>
      </c>
      <c r="D6" s="229">
        <v>31</v>
      </c>
      <c r="E6" s="229">
        <v>19</v>
      </c>
      <c r="F6" s="229">
        <v>31</v>
      </c>
      <c r="G6" s="75"/>
      <c r="H6" s="161"/>
      <c r="I6" s="75"/>
      <c r="J6" s="161"/>
      <c r="K6" s="75"/>
      <c r="L6" s="161"/>
      <c r="M6" s="75"/>
      <c r="N6" s="161"/>
      <c r="O6" s="75"/>
      <c r="P6" s="161"/>
    </row>
    <row r="7" spans="1:16" x14ac:dyDescent="0.55000000000000004">
      <c r="A7" s="222"/>
      <c r="B7" s="191" t="s">
        <v>29</v>
      </c>
      <c r="C7" s="55">
        <v>2.5</v>
      </c>
      <c r="D7" s="55">
        <v>3</v>
      </c>
      <c r="E7" s="49">
        <v>2.5</v>
      </c>
      <c r="F7" s="49">
        <v>3</v>
      </c>
      <c r="G7" s="75"/>
      <c r="H7" s="75"/>
      <c r="I7" s="75"/>
      <c r="J7" s="75"/>
      <c r="K7" s="75"/>
      <c r="L7" s="75"/>
      <c r="M7" s="75"/>
      <c r="N7" s="75"/>
      <c r="O7" s="75"/>
      <c r="P7" s="75"/>
    </row>
    <row r="8" spans="1:16" x14ac:dyDescent="0.55000000000000004">
      <c r="A8" s="222"/>
      <c r="B8" s="191" t="s">
        <v>18</v>
      </c>
      <c r="C8" s="229">
        <v>100</v>
      </c>
      <c r="D8" s="229">
        <v>133</v>
      </c>
      <c r="E8" s="229">
        <v>100</v>
      </c>
      <c r="F8" s="229">
        <v>133</v>
      </c>
      <c r="G8" s="249"/>
      <c r="H8" s="249"/>
      <c r="I8" s="249"/>
      <c r="J8" s="249"/>
      <c r="K8" s="249"/>
      <c r="L8" s="249"/>
      <c r="M8" s="249"/>
      <c r="N8" s="249"/>
      <c r="O8" s="249"/>
      <c r="P8" s="249"/>
    </row>
    <row r="9" spans="1:16" ht="39" customHeight="1" x14ac:dyDescent="0.55000000000000004">
      <c r="A9" s="222"/>
      <c r="B9" s="191" t="s">
        <v>528</v>
      </c>
      <c r="C9" s="229">
        <v>3</v>
      </c>
      <c r="D9" s="229">
        <v>4</v>
      </c>
      <c r="E9" s="229">
        <v>3</v>
      </c>
      <c r="F9" s="229">
        <v>4</v>
      </c>
      <c r="G9" s="249"/>
      <c r="H9" s="249"/>
      <c r="I9" s="249"/>
      <c r="J9" s="249"/>
      <c r="K9" s="249"/>
      <c r="L9" s="249"/>
      <c r="M9" s="249"/>
      <c r="N9" s="249"/>
      <c r="O9" s="249"/>
      <c r="P9" s="249"/>
    </row>
    <row r="10" spans="1:16" ht="76.5" x14ac:dyDescent="0.55000000000000004">
      <c r="A10" s="188" t="s">
        <v>536</v>
      </c>
      <c r="B10" s="223" t="s">
        <v>24</v>
      </c>
      <c r="C10" s="247"/>
      <c r="D10" s="247"/>
      <c r="E10" s="248">
        <v>180</v>
      </c>
      <c r="F10" s="248">
        <v>200</v>
      </c>
      <c r="G10" s="249">
        <v>2.4</v>
      </c>
      <c r="H10" s="249">
        <v>3.26</v>
      </c>
      <c r="I10" s="249">
        <v>3.52</v>
      </c>
      <c r="J10" s="249">
        <v>4.4000000000000004</v>
      </c>
      <c r="K10" s="249">
        <v>15.02</v>
      </c>
      <c r="L10" s="249">
        <v>18.29</v>
      </c>
      <c r="M10" s="249">
        <v>101.36</v>
      </c>
      <c r="N10" s="249">
        <v>125.8</v>
      </c>
      <c r="O10" s="249">
        <v>1.31</v>
      </c>
      <c r="P10" s="249">
        <v>1.65</v>
      </c>
    </row>
    <row r="11" spans="1:16" x14ac:dyDescent="0.55000000000000004">
      <c r="A11" s="222"/>
      <c r="B11" s="191" t="s">
        <v>18</v>
      </c>
      <c r="C11" s="229">
        <v>101</v>
      </c>
      <c r="D11" s="229">
        <v>127</v>
      </c>
      <c r="E11" s="229">
        <v>101</v>
      </c>
      <c r="F11" s="229">
        <v>127</v>
      </c>
      <c r="G11" s="249"/>
      <c r="H11" s="249"/>
      <c r="I11" s="249"/>
      <c r="J11" s="249"/>
      <c r="K11" s="249"/>
      <c r="L11" s="249"/>
      <c r="M11" s="249"/>
      <c r="N11" s="249"/>
      <c r="O11" s="249"/>
      <c r="P11" s="249"/>
    </row>
    <row r="12" spans="1:16" x14ac:dyDescent="0.55000000000000004">
      <c r="A12" s="222"/>
      <c r="B12" s="191" t="s">
        <v>25</v>
      </c>
      <c r="C12" s="229">
        <v>2.86</v>
      </c>
      <c r="D12" s="229">
        <v>3.43</v>
      </c>
      <c r="E12" s="229">
        <v>2.86</v>
      </c>
      <c r="F12" s="229">
        <v>3.43</v>
      </c>
      <c r="G12" s="249"/>
      <c r="H12" s="249"/>
      <c r="I12" s="249"/>
      <c r="J12" s="249"/>
      <c r="K12" s="249"/>
      <c r="L12" s="249"/>
      <c r="M12" s="249"/>
      <c r="N12" s="249"/>
      <c r="O12" s="249"/>
      <c r="P12" s="249"/>
    </row>
    <row r="13" spans="1:16" x14ac:dyDescent="0.55000000000000004">
      <c r="A13" s="222"/>
      <c r="B13" s="191" t="s">
        <v>22</v>
      </c>
      <c r="C13" s="229">
        <v>10</v>
      </c>
      <c r="D13" s="229">
        <v>12</v>
      </c>
      <c r="E13" s="229">
        <v>10</v>
      </c>
      <c r="F13" s="229">
        <v>12</v>
      </c>
      <c r="G13" s="249"/>
      <c r="H13" s="249"/>
      <c r="I13" s="249"/>
      <c r="J13" s="249"/>
      <c r="K13" s="249"/>
      <c r="L13" s="249"/>
      <c r="M13" s="249"/>
      <c r="N13" s="249"/>
      <c r="O13" s="249"/>
      <c r="P13" s="249"/>
    </row>
    <row r="14" spans="1:16" ht="39" customHeight="1" x14ac:dyDescent="0.55000000000000004">
      <c r="A14" s="188" t="s">
        <v>537</v>
      </c>
      <c r="B14" s="189" t="s">
        <v>538</v>
      </c>
      <c r="C14" s="247"/>
      <c r="D14" s="247"/>
      <c r="E14" s="228">
        <v>38</v>
      </c>
      <c r="F14" s="228">
        <v>55</v>
      </c>
      <c r="G14" s="200">
        <v>3.72</v>
      </c>
      <c r="H14" s="200">
        <v>5.58</v>
      </c>
      <c r="I14" s="200">
        <v>1.58</v>
      </c>
      <c r="J14" s="200">
        <v>2.83</v>
      </c>
      <c r="K14" s="200">
        <v>17.47</v>
      </c>
      <c r="L14" s="200">
        <v>23.62</v>
      </c>
      <c r="M14" s="200">
        <v>99</v>
      </c>
      <c r="N14" s="200">
        <v>143</v>
      </c>
      <c r="O14" s="200">
        <v>0.03</v>
      </c>
      <c r="P14" s="200">
        <v>0.06</v>
      </c>
    </row>
    <row r="15" spans="1:16" x14ac:dyDescent="0.55000000000000004">
      <c r="A15" s="188"/>
      <c r="B15" s="190" t="s">
        <v>28</v>
      </c>
      <c r="C15" s="201">
        <v>6</v>
      </c>
      <c r="D15" s="201">
        <v>11.3</v>
      </c>
      <c r="E15" s="201">
        <v>5.6</v>
      </c>
      <c r="F15" s="201">
        <v>10.6</v>
      </c>
      <c r="G15" s="249"/>
      <c r="H15" s="249"/>
      <c r="I15" s="249"/>
      <c r="J15" s="249"/>
      <c r="K15" s="249"/>
      <c r="L15" s="249"/>
      <c r="M15" s="249"/>
      <c r="N15" s="249"/>
      <c r="O15" s="249"/>
      <c r="P15" s="249"/>
    </row>
    <row r="16" spans="1:16" x14ac:dyDescent="0.55000000000000004">
      <c r="A16" s="188"/>
      <c r="B16" s="191" t="s">
        <v>30</v>
      </c>
      <c r="C16" s="201">
        <v>36</v>
      </c>
      <c r="D16" s="201">
        <v>50</v>
      </c>
      <c r="E16" s="201">
        <v>36</v>
      </c>
      <c r="F16" s="201">
        <v>50</v>
      </c>
      <c r="G16" s="249"/>
      <c r="H16" s="249"/>
      <c r="I16" s="249"/>
      <c r="J16" s="249"/>
      <c r="K16" s="249"/>
      <c r="L16" s="249"/>
      <c r="M16" s="249"/>
      <c r="N16" s="249"/>
      <c r="O16" s="249"/>
      <c r="P16" s="249"/>
    </row>
    <row r="17" spans="1:16" x14ac:dyDescent="0.55000000000000004">
      <c r="A17" s="222"/>
      <c r="B17" s="183" t="s">
        <v>31</v>
      </c>
      <c r="C17" s="249"/>
      <c r="D17" s="249"/>
      <c r="E17" s="161"/>
      <c r="F17" s="161"/>
      <c r="G17" s="249"/>
      <c r="H17" s="249"/>
      <c r="I17" s="249"/>
      <c r="J17" s="249"/>
      <c r="K17" s="249"/>
      <c r="L17" s="249"/>
      <c r="M17" s="249"/>
      <c r="N17" s="249"/>
      <c r="O17" s="249"/>
      <c r="P17" s="249"/>
    </row>
    <row r="18" spans="1:16" x14ac:dyDescent="0.55000000000000004">
      <c r="A18" s="222"/>
      <c r="B18" s="223" t="s">
        <v>32</v>
      </c>
      <c r="C18" s="247"/>
      <c r="D18" s="247"/>
      <c r="E18" s="145">
        <f t="shared" ref="E18:P18" si="0">E5+E10+E14</f>
        <v>368</v>
      </c>
      <c r="F18" s="145">
        <f t="shared" si="0"/>
        <v>455</v>
      </c>
      <c r="G18" s="145">
        <f t="shared" si="0"/>
        <v>11.07</v>
      </c>
      <c r="H18" s="145">
        <f t="shared" si="0"/>
        <v>16.07</v>
      </c>
      <c r="I18" s="145">
        <f t="shared" si="0"/>
        <v>10.36</v>
      </c>
      <c r="J18" s="145">
        <f t="shared" si="0"/>
        <v>14.65</v>
      </c>
      <c r="K18" s="145">
        <f t="shared" si="0"/>
        <v>52.43</v>
      </c>
      <c r="L18" s="145">
        <f t="shared" si="0"/>
        <v>72.180000000000007</v>
      </c>
      <c r="M18" s="145">
        <f t="shared" si="0"/>
        <v>347.36</v>
      </c>
      <c r="N18" s="145">
        <f t="shared" si="0"/>
        <v>484.8</v>
      </c>
      <c r="O18" s="145">
        <f t="shared" si="0"/>
        <v>2.64</v>
      </c>
      <c r="P18" s="145">
        <f t="shared" si="0"/>
        <v>3.44</v>
      </c>
    </row>
    <row r="19" spans="1:16" x14ac:dyDescent="0.55000000000000004">
      <c r="A19" s="188" t="s">
        <v>539</v>
      </c>
      <c r="B19" s="146" t="s">
        <v>34</v>
      </c>
      <c r="C19" s="19">
        <v>125</v>
      </c>
      <c r="D19" s="19">
        <v>125</v>
      </c>
      <c r="E19" s="228">
        <v>125</v>
      </c>
      <c r="F19" s="228">
        <v>125</v>
      </c>
      <c r="G19" s="249">
        <v>0.13</v>
      </c>
      <c r="H19" s="249">
        <v>0.13</v>
      </c>
      <c r="I19" s="249">
        <v>0</v>
      </c>
      <c r="J19" s="249">
        <v>0</v>
      </c>
      <c r="K19" s="249">
        <v>11.38</v>
      </c>
      <c r="L19" s="249">
        <v>11.38</v>
      </c>
      <c r="M19" s="249">
        <v>46.25</v>
      </c>
      <c r="N19" s="249">
        <v>46.25</v>
      </c>
      <c r="O19" s="249">
        <v>2.5</v>
      </c>
      <c r="P19" s="249">
        <v>2.5</v>
      </c>
    </row>
    <row r="20" spans="1:16" x14ac:dyDescent="0.55000000000000004">
      <c r="A20" s="222"/>
      <c r="B20" s="223" t="s">
        <v>32</v>
      </c>
      <c r="C20" s="247"/>
      <c r="D20" s="247"/>
      <c r="E20" s="145">
        <f>E19</f>
        <v>125</v>
      </c>
      <c r="F20" s="145">
        <f t="shared" ref="F20:P20" si="1">F19</f>
        <v>125</v>
      </c>
      <c r="G20" s="145">
        <f t="shared" si="1"/>
        <v>0.13</v>
      </c>
      <c r="H20" s="145">
        <f t="shared" si="1"/>
        <v>0.13</v>
      </c>
      <c r="I20" s="145">
        <f t="shared" si="1"/>
        <v>0</v>
      </c>
      <c r="J20" s="145">
        <f t="shared" si="1"/>
        <v>0</v>
      </c>
      <c r="K20" s="145">
        <f t="shared" si="1"/>
        <v>11.38</v>
      </c>
      <c r="L20" s="145">
        <f t="shared" si="1"/>
        <v>11.38</v>
      </c>
      <c r="M20" s="145">
        <f t="shared" si="1"/>
        <v>46.25</v>
      </c>
      <c r="N20" s="145">
        <f t="shared" si="1"/>
        <v>46.25</v>
      </c>
      <c r="O20" s="145">
        <f t="shared" si="1"/>
        <v>2.5</v>
      </c>
      <c r="P20" s="145">
        <f t="shared" si="1"/>
        <v>2.5</v>
      </c>
    </row>
    <row r="21" spans="1:16" x14ac:dyDescent="0.55000000000000004">
      <c r="A21" s="222"/>
      <c r="B21" s="183" t="s">
        <v>35</v>
      </c>
      <c r="C21" s="249"/>
      <c r="D21" s="249"/>
      <c r="E21" s="161"/>
      <c r="F21" s="161"/>
      <c r="G21" s="249"/>
      <c r="H21" s="249"/>
      <c r="I21" s="249"/>
      <c r="J21" s="249"/>
      <c r="K21" s="249"/>
      <c r="L21" s="249"/>
      <c r="M21" s="249"/>
      <c r="N21" s="249"/>
      <c r="O21" s="249"/>
      <c r="P21" s="249"/>
    </row>
    <row r="22" spans="1:16" x14ac:dyDescent="0.55000000000000004">
      <c r="A22" s="188" t="s">
        <v>540</v>
      </c>
      <c r="B22" s="189" t="s">
        <v>541</v>
      </c>
      <c r="C22" s="198"/>
      <c r="D22" s="198"/>
      <c r="E22" s="199">
        <v>45</v>
      </c>
      <c r="F22" s="199">
        <v>60</v>
      </c>
      <c r="G22" s="202">
        <v>0.7</v>
      </c>
      <c r="H22" s="202">
        <v>0.93</v>
      </c>
      <c r="I22" s="202">
        <v>2.04</v>
      </c>
      <c r="J22" s="202">
        <v>2.72</v>
      </c>
      <c r="K22" s="202">
        <v>3.58</v>
      </c>
      <c r="L22" s="202">
        <v>4.7699999999999996</v>
      </c>
      <c r="M22" s="202">
        <v>36</v>
      </c>
      <c r="N22" s="202">
        <v>48</v>
      </c>
      <c r="O22" s="202">
        <v>3.56</v>
      </c>
      <c r="P22" s="202">
        <v>4.75</v>
      </c>
    </row>
    <row r="23" spans="1:16" ht="39" customHeight="1" x14ac:dyDescent="0.55000000000000004">
      <c r="A23" s="222"/>
      <c r="B23" s="210" t="s">
        <v>182</v>
      </c>
      <c r="C23" s="201">
        <v>45</v>
      </c>
      <c r="D23" s="201">
        <v>88</v>
      </c>
      <c r="E23" s="201">
        <v>38</v>
      </c>
      <c r="F23" s="201">
        <v>50</v>
      </c>
      <c r="G23" s="202"/>
      <c r="H23" s="202"/>
      <c r="I23" s="202"/>
      <c r="J23" s="202"/>
      <c r="K23" s="202"/>
      <c r="L23" s="202"/>
      <c r="M23" s="202"/>
      <c r="N23" s="202"/>
      <c r="O23" s="202"/>
      <c r="P23" s="202"/>
    </row>
    <row r="24" spans="1:16" ht="42.75" customHeight="1" x14ac:dyDescent="0.55000000000000004">
      <c r="A24" s="222"/>
      <c r="B24" s="210" t="s">
        <v>183</v>
      </c>
      <c r="C24" s="209">
        <v>58</v>
      </c>
      <c r="D24" s="201">
        <v>63</v>
      </c>
      <c r="E24" s="205">
        <v>38</v>
      </c>
      <c r="F24" s="205">
        <v>50</v>
      </c>
      <c r="G24" s="202"/>
      <c r="H24" s="202"/>
      <c r="I24" s="202"/>
      <c r="J24" s="202"/>
      <c r="K24" s="202"/>
      <c r="L24" s="202"/>
      <c r="M24" s="202"/>
      <c r="N24" s="202"/>
      <c r="O24" s="202"/>
      <c r="P24" s="202"/>
    </row>
    <row r="25" spans="1:16" x14ac:dyDescent="0.55000000000000004">
      <c r="A25" s="222"/>
      <c r="B25" s="204" t="s">
        <v>184</v>
      </c>
      <c r="C25" s="209">
        <v>38</v>
      </c>
      <c r="D25" s="201">
        <v>50</v>
      </c>
      <c r="E25" s="205">
        <v>38</v>
      </c>
      <c r="F25" s="205">
        <v>50</v>
      </c>
      <c r="G25" s="202"/>
      <c r="H25" s="202"/>
      <c r="I25" s="202"/>
      <c r="J25" s="202"/>
      <c r="K25" s="202"/>
      <c r="L25" s="202"/>
      <c r="M25" s="202"/>
      <c r="N25" s="202"/>
      <c r="O25" s="202"/>
      <c r="P25" s="202"/>
    </row>
    <row r="26" spans="1:16" x14ac:dyDescent="0.55000000000000004">
      <c r="A26" s="222"/>
      <c r="B26" s="192" t="s">
        <v>59</v>
      </c>
      <c r="C26" s="158">
        <v>16</v>
      </c>
      <c r="D26" s="207">
        <v>22</v>
      </c>
      <c r="E26" s="205">
        <v>9</v>
      </c>
      <c r="F26" s="205">
        <v>12</v>
      </c>
      <c r="G26" s="202"/>
      <c r="H26" s="202"/>
      <c r="I26" s="202"/>
      <c r="J26" s="202"/>
      <c r="K26" s="202"/>
      <c r="L26" s="202"/>
      <c r="M26" s="202"/>
      <c r="N26" s="202"/>
      <c r="O26" s="202"/>
      <c r="P26" s="202"/>
    </row>
    <row r="27" spans="1:16" x14ac:dyDescent="0.55000000000000004">
      <c r="A27" s="222"/>
      <c r="B27" s="190" t="s">
        <v>40</v>
      </c>
      <c r="C27" s="201">
        <v>2</v>
      </c>
      <c r="D27" s="201">
        <v>3</v>
      </c>
      <c r="E27" s="201">
        <v>2</v>
      </c>
      <c r="F27" s="201">
        <v>3</v>
      </c>
      <c r="G27" s="202"/>
      <c r="H27" s="202"/>
      <c r="I27" s="202"/>
      <c r="J27" s="202"/>
      <c r="K27" s="202"/>
      <c r="L27" s="202"/>
      <c r="M27" s="202"/>
      <c r="N27" s="202"/>
      <c r="O27" s="202"/>
      <c r="P27" s="202"/>
    </row>
    <row r="28" spans="1:16" x14ac:dyDescent="0.55000000000000004">
      <c r="A28" s="188" t="s">
        <v>542</v>
      </c>
      <c r="B28" s="223" t="s">
        <v>543</v>
      </c>
      <c r="C28" s="198"/>
      <c r="D28" s="198"/>
      <c r="E28" s="199">
        <v>150</v>
      </c>
      <c r="F28" s="199">
        <v>200</v>
      </c>
      <c r="G28" s="202">
        <v>4.4000000000000004</v>
      </c>
      <c r="H28" s="202">
        <v>5.72</v>
      </c>
      <c r="I28" s="202">
        <v>4.33</v>
      </c>
      <c r="J28" s="202">
        <v>5.38</v>
      </c>
      <c r="K28" s="200">
        <v>10.72</v>
      </c>
      <c r="L28" s="200">
        <v>14.31</v>
      </c>
      <c r="M28" s="200">
        <v>118.45</v>
      </c>
      <c r="N28" s="200">
        <v>151.54</v>
      </c>
      <c r="O28" s="200">
        <v>0.45</v>
      </c>
      <c r="P28" s="200">
        <v>0.6</v>
      </c>
    </row>
    <row r="29" spans="1:16" s="186" customFormat="1" x14ac:dyDescent="0.55000000000000004">
      <c r="A29" s="188"/>
      <c r="B29" s="183" t="s">
        <v>102</v>
      </c>
      <c r="C29" s="229">
        <v>13</v>
      </c>
      <c r="D29" s="229">
        <v>16</v>
      </c>
      <c r="E29" s="229">
        <v>11</v>
      </c>
      <c r="F29" s="229">
        <v>14</v>
      </c>
      <c r="G29" s="202"/>
      <c r="H29" s="202"/>
      <c r="I29" s="202"/>
      <c r="J29" s="202"/>
      <c r="K29" s="202"/>
      <c r="L29" s="202"/>
      <c r="M29" s="202"/>
      <c r="N29" s="202"/>
      <c r="O29" s="202"/>
      <c r="P29" s="202"/>
    </row>
    <row r="30" spans="1:16" x14ac:dyDescent="0.55000000000000004">
      <c r="A30" s="188"/>
      <c r="B30" s="191" t="s">
        <v>44</v>
      </c>
      <c r="C30" s="207">
        <v>7</v>
      </c>
      <c r="D30" s="207">
        <v>10</v>
      </c>
      <c r="E30" s="201">
        <v>6</v>
      </c>
      <c r="F30" s="201">
        <v>8</v>
      </c>
      <c r="G30" s="201"/>
      <c r="H30" s="201"/>
      <c r="I30" s="201"/>
      <c r="J30" s="201"/>
      <c r="K30" s="201"/>
      <c r="L30" s="201"/>
      <c r="M30" s="201"/>
      <c r="N30" s="201"/>
      <c r="O30" s="201"/>
      <c r="P30" s="201"/>
    </row>
    <row r="31" spans="1:16" x14ac:dyDescent="0.55000000000000004">
      <c r="A31" s="188"/>
      <c r="B31" s="191" t="s">
        <v>45</v>
      </c>
      <c r="C31" s="207">
        <v>6</v>
      </c>
      <c r="D31" s="207">
        <v>8</v>
      </c>
      <c r="E31" s="201">
        <v>6</v>
      </c>
      <c r="F31" s="201">
        <v>8</v>
      </c>
      <c r="G31" s="201"/>
      <c r="H31" s="201"/>
      <c r="I31" s="201"/>
      <c r="J31" s="201"/>
      <c r="K31" s="201"/>
      <c r="L31" s="201"/>
      <c r="M31" s="201"/>
      <c r="N31" s="201"/>
      <c r="O31" s="201"/>
      <c r="P31" s="201"/>
    </row>
    <row r="32" spans="1:16" ht="38.25" customHeight="1" x14ac:dyDescent="0.55000000000000004">
      <c r="A32" s="188"/>
      <c r="B32" s="192" t="s">
        <v>41</v>
      </c>
      <c r="C32" s="201">
        <v>7.5</v>
      </c>
      <c r="D32" s="201">
        <v>10</v>
      </c>
      <c r="E32" s="205">
        <v>6</v>
      </c>
      <c r="F32" s="205">
        <v>8</v>
      </c>
      <c r="G32" s="201"/>
      <c r="H32" s="200"/>
      <c r="I32" s="200"/>
      <c r="J32" s="200"/>
      <c r="K32" s="200"/>
      <c r="L32" s="200"/>
      <c r="M32" s="200"/>
      <c r="N32" s="200"/>
      <c r="O32" s="200"/>
      <c r="P32" s="200"/>
    </row>
    <row r="33" spans="1:16" x14ac:dyDescent="0.55000000000000004">
      <c r="A33" s="188"/>
      <c r="B33" s="192" t="s">
        <v>42</v>
      </c>
      <c r="C33" s="201">
        <v>8</v>
      </c>
      <c r="D33" s="201">
        <v>11</v>
      </c>
      <c r="E33" s="205">
        <v>6</v>
      </c>
      <c r="F33" s="205">
        <v>8</v>
      </c>
      <c r="G33" s="201"/>
      <c r="H33" s="200"/>
      <c r="I33" s="200"/>
      <c r="J33" s="200"/>
      <c r="K33" s="200"/>
      <c r="L33" s="200"/>
      <c r="M33" s="200"/>
      <c r="N33" s="200"/>
      <c r="O33" s="200"/>
      <c r="P33" s="200"/>
    </row>
    <row r="34" spans="1:16" x14ac:dyDescent="0.55000000000000004">
      <c r="A34" s="188"/>
      <c r="B34" s="192" t="s">
        <v>43</v>
      </c>
      <c r="C34" s="201">
        <v>6</v>
      </c>
      <c r="D34" s="201">
        <v>8</v>
      </c>
      <c r="E34" s="205">
        <v>6</v>
      </c>
      <c r="F34" s="205">
        <v>8</v>
      </c>
      <c r="G34" s="201"/>
      <c r="H34" s="200"/>
      <c r="I34" s="200"/>
      <c r="J34" s="200"/>
      <c r="K34" s="200"/>
      <c r="L34" s="200"/>
      <c r="M34" s="200"/>
      <c r="N34" s="200"/>
      <c r="O34" s="200"/>
      <c r="P34" s="200"/>
    </row>
    <row r="35" spans="1:16" ht="51.75" customHeight="1" x14ac:dyDescent="0.55000000000000004">
      <c r="A35" s="222"/>
      <c r="B35" s="191" t="s">
        <v>29</v>
      </c>
      <c r="C35" s="229">
        <v>4.5</v>
      </c>
      <c r="D35" s="229">
        <v>5</v>
      </c>
      <c r="E35" s="229">
        <v>4.5</v>
      </c>
      <c r="F35" s="229">
        <v>5</v>
      </c>
      <c r="G35" s="201"/>
      <c r="H35" s="200"/>
      <c r="I35" s="200"/>
      <c r="J35" s="200"/>
      <c r="K35" s="200"/>
      <c r="L35" s="200"/>
      <c r="M35" s="200"/>
      <c r="N35" s="200"/>
      <c r="O35" s="200"/>
      <c r="P35" s="200"/>
    </row>
    <row r="36" spans="1:16" x14ac:dyDescent="0.55000000000000004">
      <c r="A36" s="222"/>
      <c r="B36" s="191" t="s">
        <v>19</v>
      </c>
      <c r="C36" s="201">
        <v>11.7</v>
      </c>
      <c r="D36" s="201">
        <v>16</v>
      </c>
      <c r="E36" s="201">
        <v>11.7</v>
      </c>
      <c r="F36" s="201">
        <v>16</v>
      </c>
      <c r="G36" s="201"/>
      <c r="H36" s="200"/>
      <c r="I36" s="200"/>
      <c r="J36" s="200"/>
      <c r="K36" s="200"/>
      <c r="L36" s="200"/>
      <c r="M36" s="200"/>
      <c r="N36" s="200"/>
      <c r="O36" s="200"/>
      <c r="P36" s="200"/>
    </row>
    <row r="37" spans="1:16" x14ac:dyDescent="0.55000000000000004">
      <c r="A37" s="222"/>
      <c r="B37" s="191" t="s">
        <v>107</v>
      </c>
      <c r="C37" s="201">
        <v>4</v>
      </c>
      <c r="D37" s="201">
        <v>5</v>
      </c>
      <c r="E37" s="201">
        <v>4</v>
      </c>
      <c r="F37" s="201">
        <v>5</v>
      </c>
      <c r="G37" s="201"/>
      <c r="H37" s="200"/>
      <c r="I37" s="200"/>
      <c r="J37" s="200"/>
      <c r="K37" s="200"/>
      <c r="L37" s="200"/>
      <c r="M37" s="200"/>
      <c r="N37" s="200"/>
      <c r="O37" s="200"/>
      <c r="P37" s="200"/>
    </row>
    <row r="38" spans="1:16" ht="39" customHeight="1" x14ac:dyDescent="0.55000000000000004">
      <c r="A38" s="188" t="s">
        <v>544</v>
      </c>
      <c r="B38" s="223" t="s">
        <v>105</v>
      </c>
      <c r="C38" s="247"/>
      <c r="D38" s="247"/>
      <c r="E38" s="248">
        <v>40</v>
      </c>
      <c r="F38" s="248">
        <v>50</v>
      </c>
      <c r="G38" s="249">
        <v>7.86</v>
      </c>
      <c r="H38" s="249">
        <v>9.83</v>
      </c>
      <c r="I38" s="249">
        <v>7.25</v>
      </c>
      <c r="J38" s="249">
        <v>9.06</v>
      </c>
      <c r="K38" s="249">
        <v>3.83</v>
      </c>
      <c r="L38" s="249">
        <v>4.75</v>
      </c>
      <c r="M38" s="249">
        <v>81.739999999999995</v>
      </c>
      <c r="N38" s="249">
        <v>102.68</v>
      </c>
      <c r="O38" s="249">
        <v>0.65</v>
      </c>
      <c r="P38" s="249">
        <v>0.76</v>
      </c>
    </row>
    <row r="39" spans="1:16" x14ac:dyDescent="0.55000000000000004">
      <c r="A39" s="222"/>
      <c r="B39" s="223" t="s">
        <v>545</v>
      </c>
      <c r="C39" s="247"/>
      <c r="D39" s="247"/>
      <c r="E39" s="248">
        <v>95</v>
      </c>
      <c r="F39" s="248">
        <v>105</v>
      </c>
      <c r="G39" s="249">
        <v>2.99</v>
      </c>
      <c r="H39" s="249">
        <v>3.3</v>
      </c>
      <c r="I39" s="249">
        <v>6.3</v>
      </c>
      <c r="J39" s="249">
        <v>6.96</v>
      </c>
      <c r="K39" s="249">
        <v>10.34</v>
      </c>
      <c r="L39" s="249">
        <v>11.43</v>
      </c>
      <c r="M39" s="249">
        <v>115</v>
      </c>
      <c r="N39" s="249">
        <v>127.11</v>
      </c>
      <c r="O39" s="249">
        <v>9.44</v>
      </c>
      <c r="P39" s="249">
        <v>10.43</v>
      </c>
    </row>
    <row r="40" spans="1:16" x14ac:dyDescent="0.55000000000000004">
      <c r="A40" s="222"/>
      <c r="B40" s="223" t="s">
        <v>546</v>
      </c>
      <c r="C40" s="247"/>
      <c r="D40" s="247"/>
      <c r="E40" s="248">
        <v>15</v>
      </c>
      <c r="F40" s="248">
        <v>20</v>
      </c>
      <c r="G40" s="185">
        <v>0.64</v>
      </c>
      <c r="H40" s="185">
        <v>0.66</v>
      </c>
      <c r="I40" s="185">
        <v>1.1599999999999999</v>
      </c>
      <c r="J40" s="185">
        <v>1.29</v>
      </c>
      <c r="K40" s="185">
        <v>2.11</v>
      </c>
      <c r="L40" s="185">
        <v>2.3199999999999998</v>
      </c>
      <c r="M40" s="185">
        <v>19</v>
      </c>
      <c r="N40" s="185">
        <v>20</v>
      </c>
      <c r="O40" s="185">
        <v>0.13</v>
      </c>
      <c r="P40" s="185">
        <v>0.13</v>
      </c>
    </row>
    <row r="41" spans="1:16" x14ac:dyDescent="0.55000000000000004">
      <c r="A41" s="222"/>
      <c r="B41" s="183" t="s">
        <v>102</v>
      </c>
      <c r="C41" s="229">
        <v>51</v>
      </c>
      <c r="D41" s="229">
        <v>61</v>
      </c>
      <c r="E41" s="229">
        <v>39</v>
      </c>
      <c r="F41" s="229">
        <v>54</v>
      </c>
      <c r="G41" s="249"/>
      <c r="H41" s="249"/>
      <c r="I41" s="249"/>
      <c r="J41" s="249"/>
      <c r="K41" s="249"/>
      <c r="L41" s="249"/>
      <c r="M41" s="249"/>
      <c r="N41" s="249"/>
      <c r="O41" s="249"/>
      <c r="P41" s="249"/>
    </row>
    <row r="42" spans="1:16" s="186" customFormat="1" x14ac:dyDescent="0.55000000000000004">
      <c r="A42" s="222"/>
      <c r="B42" s="191" t="s">
        <v>99</v>
      </c>
      <c r="C42" s="201">
        <v>7</v>
      </c>
      <c r="D42" s="201">
        <v>8</v>
      </c>
      <c r="E42" s="201">
        <v>6</v>
      </c>
      <c r="F42" s="201">
        <v>7</v>
      </c>
      <c r="G42" s="249"/>
      <c r="H42" s="249"/>
      <c r="I42" s="249"/>
      <c r="J42" s="249"/>
      <c r="K42" s="249"/>
      <c r="L42" s="249"/>
      <c r="M42" s="249"/>
      <c r="N42" s="249"/>
      <c r="O42" s="249"/>
      <c r="P42" s="249"/>
    </row>
    <row r="43" spans="1:16" s="186" customFormat="1" x14ac:dyDescent="0.55000000000000004">
      <c r="A43" s="222"/>
      <c r="B43" s="191" t="s">
        <v>45</v>
      </c>
      <c r="C43" s="201">
        <v>6</v>
      </c>
      <c r="D43" s="201">
        <v>7</v>
      </c>
      <c r="E43" s="201">
        <v>6</v>
      </c>
      <c r="F43" s="201">
        <v>7</v>
      </c>
      <c r="G43" s="249"/>
      <c r="H43" s="249"/>
      <c r="I43" s="249"/>
      <c r="J43" s="249"/>
      <c r="K43" s="249"/>
      <c r="L43" s="249"/>
      <c r="M43" s="249"/>
      <c r="N43" s="249"/>
      <c r="O43" s="249"/>
      <c r="P43" s="249"/>
    </row>
    <row r="44" spans="1:16" x14ac:dyDescent="0.55000000000000004">
      <c r="A44" s="222"/>
      <c r="B44" s="183" t="s">
        <v>78</v>
      </c>
      <c r="C44" s="229">
        <v>5.5</v>
      </c>
      <c r="D44" s="229">
        <v>6.5</v>
      </c>
      <c r="E44" s="229">
        <v>5.5</v>
      </c>
      <c r="F44" s="229">
        <v>6.5</v>
      </c>
      <c r="G44" s="249"/>
      <c r="H44" s="249"/>
      <c r="I44" s="249"/>
      <c r="J44" s="249"/>
      <c r="K44" s="249"/>
      <c r="L44" s="249"/>
      <c r="M44" s="249"/>
      <c r="N44" s="249"/>
      <c r="O44" s="249"/>
      <c r="P44" s="249"/>
    </row>
    <row r="45" spans="1:16" x14ac:dyDescent="0.55000000000000004">
      <c r="A45" s="222"/>
      <c r="B45" s="190" t="s">
        <v>38</v>
      </c>
      <c r="C45" s="229">
        <v>43</v>
      </c>
      <c r="D45" s="229">
        <v>48</v>
      </c>
      <c r="E45" s="229">
        <v>34</v>
      </c>
      <c r="F45" s="229">
        <v>38</v>
      </c>
      <c r="G45" s="249"/>
      <c r="H45" s="249"/>
      <c r="I45" s="249"/>
      <c r="J45" s="249"/>
      <c r="K45" s="249"/>
      <c r="L45" s="249"/>
      <c r="M45" s="249"/>
      <c r="N45" s="249"/>
      <c r="O45" s="249"/>
      <c r="P45" s="249"/>
    </row>
    <row r="46" spans="1:16" x14ac:dyDescent="0.55000000000000004">
      <c r="A46" s="222"/>
      <c r="B46" s="191" t="s">
        <v>39</v>
      </c>
      <c r="C46" s="229">
        <v>36</v>
      </c>
      <c r="D46" s="229">
        <v>40</v>
      </c>
      <c r="E46" s="229">
        <v>34</v>
      </c>
      <c r="F46" s="229">
        <v>38</v>
      </c>
      <c r="G46" s="249"/>
      <c r="H46" s="249"/>
      <c r="I46" s="249"/>
      <c r="J46" s="249"/>
      <c r="K46" s="249"/>
      <c r="L46" s="249"/>
      <c r="M46" s="249"/>
      <c r="N46" s="249"/>
      <c r="O46" s="249"/>
      <c r="P46" s="249"/>
    </row>
    <row r="47" spans="1:16" x14ac:dyDescent="0.55000000000000004">
      <c r="A47" s="222"/>
      <c r="B47" s="194" t="s">
        <v>48</v>
      </c>
      <c r="C47" s="229">
        <v>49</v>
      </c>
      <c r="D47" s="229">
        <v>55</v>
      </c>
      <c r="E47" s="229">
        <v>37</v>
      </c>
      <c r="F47" s="229">
        <v>41</v>
      </c>
      <c r="G47" s="249"/>
      <c r="H47" s="249"/>
      <c r="I47" s="249"/>
      <c r="J47" s="249"/>
      <c r="K47" s="249"/>
      <c r="L47" s="249"/>
      <c r="M47" s="249"/>
      <c r="N47" s="249"/>
      <c r="O47" s="249"/>
      <c r="P47" s="249"/>
    </row>
    <row r="48" spans="1:16" x14ac:dyDescent="0.55000000000000004">
      <c r="A48" s="222"/>
      <c r="B48" s="194" t="s">
        <v>49</v>
      </c>
      <c r="C48" s="229">
        <v>53</v>
      </c>
      <c r="D48" s="229">
        <v>59</v>
      </c>
      <c r="E48" s="229">
        <v>37</v>
      </c>
      <c r="F48" s="229">
        <v>41</v>
      </c>
      <c r="G48" s="249"/>
      <c r="H48" s="249"/>
      <c r="I48" s="249"/>
      <c r="J48" s="249"/>
      <c r="K48" s="249"/>
      <c r="L48" s="249"/>
      <c r="M48" s="249"/>
      <c r="N48" s="249"/>
      <c r="O48" s="249"/>
      <c r="P48" s="249"/>
    </row>
    <row r="49" spans="1:16" ht="40.5" customHeight="1" x14ac:dyDescent="0.55000000000000004">
      <c r="A49" s="222"/>
      <c r="B49" s="194" t="s">
        <v>50</v>
      </c>
      <c r="C49" s="229">
        <v>57</v>
      </c>
      <c r="D49" s="229">
        <v>63</v>
      </c>
      <c r="E49" s="229">
        <v>37</v>
      </c>
      <c r="F49" s="229">
        <v>41</v>
      </c>
      <c r="G49" s="249"/>
      <c r="H49" s="249"/>
      <c r="I49" s="249"/>
      <c r="J49" s="249"/>
      <c r="K49" s="249"/>
      <c r="L49" s="249"/>
      <c r="M49" s="249"/>
      <c r="N49" s="249"/>
      <c r="O49" s="249"/>
      <c r="P49" s="249"/>
    </row>
    <row r="50" spans="1:16" x14ac:dyDescent="0.55000000000000004">
      <c r="A50" s="222"/>
      <c r="B50" s="194" t="s">
        <v>51</v>
      </c>
      <c r="C50" s="229">
        <v>62</v>
      </c>
      <c r="D50" s="229">
        <v>68</v>
      </c>
      <c r="E50" s="229">
        <v>37</v>
      </c>
      <c r="F50" s="229">
        <v>41</v>
      </c>
      <c r="G50" s="249"/>
      <c r="H50" s="249"/>
      <c r="I50" s="249"/>
      <c r="J50" s="249"/>
      <c r="K50" s="249"/>
      <c r="L50" s="249"/>
      <c r="M50" s="249"/>
      <c r="N50" s="249"/>
      <c r="O50" s="249"/>
      <c r="P50" s="249"/>
    </row>
    <row r="51" spans="1:16" x14ac:dyDescent="0.55000000000000004">
      <c r="A51" s="222"/>
      <c r="B51" s="191" t="s">
        <v>52</v>
      </c>
      <c r="C51" s="229">
        <v>37</v>
      </c>
      <c r="D51" s="229">
        <v>41</v>
      </c>
      <c r="E51" s="229">
        <v>37</v>
      </c>
      <c r="F51" s="229">
        <v>41</v>
      </c>
      <c r="G51" s="249"/>
      <c r="H51" s="249"/>
      <c r="I51" s="249"/>
      <c r="J51" s="249"/>
      <c r="K51" s="249"/>
      <c r="L51" s="249"/>
      <c r="M51" s="249"/>
      <c r="N51" s="249"/>
      <c r="O51" s="249"/>
      <c r="P51" s="249"/>
    </row>
    <row r="52" spans="1:16" x14ac:dyDescent="0.55000000000000004">
      <c r="A52" s="222"/>
      <c r="B52" s="191" t="s">
        <v>44</v>
      </c>
      <c r="C52" s="229">
        <v>15</v>
      </c>
      <c r="D52" s="229">
        <v>17</v>
      </c>
      <c r="E52" s="229">
        <v>13</v>
      </c>
      <c r="F52" s="229">
        <v>14</v>
      </c>
      <c r="G52" s="249"/>
      <c r="H52" s="249"/>
      <c r="I52" s="249"/>
      <c r="J52" s="249"/>
      <c r="K52" s="249"/>
      <c r="L52" s="249"/>
      <c r="M52" s="249"/>
      <c r="N52" s="249"/>
      <c r="O52" s="249"/>
      <c r="P52" s="249"/>
    </row>
    <row r="53" spans="1:16" x14ac:dyDescent="0.55000000000000004">
      <c r="A53" s="222"/>
      <c r="B53" s="191" t="s">
        <v>45</v>
      </c>
      <c r="C53" s="229">
        <v>13</v>
      </c>
      <c r="D53" s="229">
        <v>14</v>
      </c>
      <c r="E53" s="229">
        <v>13</v>
      </c>
      <c r="F53" s="229">
        <v>14</v>
      </c>
      <c r="G53" s="249"/>
      <c r="H53" s="249"/>
      <c r="I53" s="249"/>
      <c r="J53" s="249"/>
      <c r="K53" s="249"/>
      <c r="L53" s="249"/>
      <c r="M53" s="249"/>
      <c r="N53" s="249"/>
      <c r="O53" s="249"/>
      <c r="P53" s="249"/>
    </row>
    <row r="54" spans="1:16" ht="45.75" customHeight="1" x14ac:dyDescent="0.55000000000000004">
      <c r="A54" s="222"/>
      <c r="B54" s="192" t="s">
        <v>41</v>
      </c>
      <c r="C54" s="229">
        <v>41</v>
      </c>
      <c r="D54" s="229">
        <v>45</v>
      </c>
      <c r="E54" s="229">
        <v>33</v>
      </c>
      <c r="F54" s="229">
        <v>36</v>
      </c>
      <c r="G54" s="249"/>
      <c r="H54" s="249"/>
      <c r="I54" s="249"/>
      <c r="J54" s="249"/>
      <c r="K54" s="249"/>
      <c r="L54" s="249"/>
      <c r="M54" s="249"/>
      <c r="N54" s="249"/>
      <c r="O54" s="249"/>
      <c r="P54" s="249"/>
    </row>
    <row r="55" spans="1:16" x14ac:dyDescent="0.55000000000000004">
      <c r="A55" s="222"/>
      <c r="B55" s="192" t="s">
        <v>42</v>
      </c>
      <c r="C55" s="229">
        <v>44</v>
      </c>
      <c r="D55" s="229">
        <v>48</v>
      </c>
      <c r="E55" s="229">
        <v>33</v>
      </c>
      <c r="F55" s="229">
        <v>36</v>
      </c>
      <c r="G55" s="249"/>
      <c r="H55" s="249"/>
      <c r="I55" s="249"/>
      <c r="J55" s="249"/>
      <c r="K55" s="249"/>
      <c r="L55" s="249"/>
      <c r="M55" s="249"/>
      <c r="N55" s="249"/>
      <c r="O55" s="249"/>
      <c r="P55" s="249"/>
    </row>
    <row r="56" spans="1:16" x14ac:dyDescent="0.55000000000000004">
      <c r="A56" s="222"/>
      <c r="B56" s="192" t="s">
        <v>43</v>
      </c>
      <c r="C56" s="229">
        <v>33</v>
      </c>
      <c r="D56" s="229">
        <v>36</v>
      </c>
      <c r="E56" s="229">
        <v>33</v>
      </c>
      <c r="F56" s="229">
        <v>36</v>
      </c>
      <c r="G56" s="249"/>
      <c r="H56" s="249"/>
      <c r="I56" s="249"/>
      <c r="J56" s="249"/>
      <c r="K56" s="249"/>
      <c r="L56" s="249"/>
      <c r="M56" s="249"/>
      <c r="N56" s="249"/>
      <c r="O56" s="249"/>
      <c r="P56" s="249"/>
    </row>
    <row r="57" spans="1:16" x14ac:dyDescent="0.55000000000000004">
      <c r="A57" s="222"/>
      <c r="B57" s="191" t="s">
        <v>18</v>
      </c>
      <c r="C57" s="229">
        <v>23</v>
      </c>
      <c r="D57" s="229">
        <v>30</v>
      </c>
      <c r="E57" s="229">
        <v>23</v>
      </c>
      <c r="F57" s="229">
        <v>30</v>
      </c>
      <c r="G57" s="249"/>
      <c r="H57" s="249"/>
      <c r="I57" s="249"/>
      <c r="J57" s="249"/>
      <c r="K57" s="249"/>
      <c r="L57" s="249"/>
      <c r="M57" s="249"/>
      <c r="N57" s="249"/>
      <c r="O57" s="249"/>
      <c r="P57" s="249"/>
    </row>
    <row r="58" spans="1:16" x14ac:dyDescent="0.55000000000000004">
      <c r="A58" s="188"/>
      <c r="B58" s="191" t="s">
        <v>20</v>
      </c>
      <c r="C58" s="229">
        <v>14</v>
      </c>
      <c r="D58" s="229">
        <v>17</v>
      </c>
      <c r="E58" s="229">
        <v>14</v>
      </c>
      <c r="F58" s="229">
        <v>17</v>
      </c>
      <c r="G58" s="249"/>
      <c r="H58" s="249"/>
      <c r="I58" s="249"/>
      <c r="J58" s="249"/>
      <c r="K58" s="249"/>
      <c r="L58" s="249"/>
      <c r="M58" s="249"/>
      <c r="N58" s="249"/>
      <c r="O58" s="249"/>
      <c r="P58" s="249"/>
    </row>
    <row r="59" spans="1:16" x14ac:dyDescent="0.55000000000000004">
      <c r="A59" s="222"/>
      <c r="B59" s="144" t="s">
        <v>547</v>
      </c>
      <c r="C59" s="181">
        <v>5.8</v>
      </c>
      <c r="D59" s="181">
        <v>8</v>
      </c>
      <c r="E59" s="181">
        <v>5.8</v>
      </c>
      <c r="F59" s="181">
        <v>8</v>
      </c>
      <c r="G59" s="249"/>
      <c r="H59" s="249"/>
      <c r="I59" s="249"/>
      <c r="J59" s="249"/>
      <c r="K59" s="249"/>
      <c r="L59" s="249"/>
      <c r="M59" s="249"/>
      <c r="N59" s="249"/>
      <c r="O59" s="249"/>
      <c r="P59" s="249"/>
    </row>
    <row r="60" spans="1:16" x14ac:dyDescent="0.55000000000000004">
      <c r="A60" s="222"/>
      <c r="B60" s="191" t="s">
        <v>29</v>
      </c>
      <c r="C60" s="229">
        <v>6.8</v>
      </c>
      <c r="D60" s="229">
        <v>10</v>
      </c>
      <c r="E60" s="229">
        <v>6.8</v>
      </c>
      <c r="F60" s="229">
        <v>10</v>
      </c>
      <c r="G60" s="249"/>
      <c r="H60" s="249"/>
      <c r="I60" s="249"/>
      <c r="J60" s="249"/>
      <c r="K60" s="249"/>
      <c r="L60" s="249"/>
      <c r="M60" s="249"/>
      <c r="N60" s="249"/>
      <c r="O60" s="249"/>
      <c r="P60" s="249"/>
    </row>
    <row r="61" spans="1:16" x14ac:dyDescent="0.55000000000000004">
      <c r="A61" s="188" t="s">
        <v>548</v>
      </c>
      <c r="B61" s="128" t="s">
        <v>110</v>
      </c>
      <c r="C61" s="247"/>
      <c r="D61" s="247"/>
      <c r="E61" s="248">
        <v>150</v>
      </c>
      <c r="F61" s="248">
        <v>200</v>
      </c>
      <c r="G61" s="250">
        <v>0.06</v>
      </c>
      <c r="H61" s="250">
        <v>7.0000000000000007E-2</v>
      </c>
      <c r="I61" s="250">
        <v>0.04</v>
      </c>
      <c r="J61" s="250">
        <v>0.06</v>
      </c>
      <c r="K61" s="250">
        <v>9.52</v>
      </c>
      <c r="L61" s="250">
        <v>15.03</v>
      </c>
      <c r="M61" s="250">
        <v>39</v>
      </c>
      <c r="N61" s="250">
        <v>61</v>
      </c>
      <c r="O61" s="250">
        <v>0.75</v>
      </c>
      <c r="P61" s="250">
        <v>1</v>
      </c>
    </row>
    <row r="62" spans="1:16" x14ac:dyDescent="0.55000000000000004">
      <c r="A62" s="222"/>
      <c r="B62" s="154" t="s">
        <v>111</v>
      </c>
      <c r="C62" s="229">
        <v>16</v>
      </c>
      <c r="D62" s="229">
        <v>22</v>
      </c>
      <c r="E62" s="229">
        <v>15</v>
      </c>
      <c r="F62" s="229">
        <v>20</v>
      </c>
      <c r="G62" s="249"/>
      <c r="H62" s="249"/>
      <c r="I62" s="249"/>
      <c r="J62" s="249"/>
      <c r="K62" s="249"/>
      <c r="L62" s="249"/>
      <c r="M62" s="249"/>
      <c r="N62" s="249"/>
      <c r="O62" s="249"/>
      <c r="P62" s="249"/>
    </row>
    <row r="63" spans="1:16" x14ac:dyDescent="0.55000000000000004">
      <c r="A63" s="222"/>
      <c r="B63" s="191" t="s">
        <v>22</v>
      </c>
      <c r="C63" s="229">
        <v>8</v>
      </c>
      <c r="D63" s="229">
        <v>13</v>
      </c>
      <c r="E63" s="229">
        <v>8</v>
      </c>
      <c r="F63" s="229">
        <v>13</v>
      </c>
      <c r="G63" s="249"/>
      <c r="H63" s="249"/>
      <c r="I63" s="249"/>
      <c r="J63" s="249"/>
      <c r="K63" s="249"/>
      <c r="L63" s="249"/>
      <c r="M63" s="249"/>
      <c r="N63" s="249"/>
      <c r="O63" s="249"/>
      <c r="P63" s="249"/>
    </row>
    <row r="64" spans="1:16" x14ac:dyDescent="0.55000000000000004">
      <c r="A64" s="222" t="s">
        <v>549</v>
      </c>
      <c r="B64" s="223" t="s">
        <v>64</v>
      </c>
      <c r="C64" s="247">
        <v>40</v>
      </c>
      <c r="D64" s="247">
        <v>50</v>
      </c>
      <c r="E64" s="248">
        <v>40</v>
      </c>
      <c r="F64" s="248">
        <v>50</v>
      </c>
      <c r="G64" s="249">
        <v>1.64</v>
      </c>
      <c r="H64" s="249">
        <v>2.2999999999999998</v>
      </c>
      <c r="I64" s="249">
        <v>0.48</v>
      </c>
      <c r="J64" s="249">
        <v>0.6</v>
      </c>
      <c r="K64" s="249">
        <v>13.36</v>
      </c>
      <c r="L64" s="249">
        <v>16.7</v>
      </c>
      <c r="M64" s="249">
        <f>G64*4+I64*9+K64*4</f>
        <v>64.319999999999993</v>
      </c>
      <c r="N64" s="249">
        <f>H64*4+J64*9+L64*4</f>
        <v>81.399999999999991</v>
      </c>
      <c r="O64" s="249">
        <v>0</v>
      </c>
      <c r="P64" s="249">
        <v>0</v>
      </c>
    </row>
    <row r="65" spans="1:16" x14ac:dyDescent="0.55000000000000004">
      <c r="A65" s="222"/>
      <c r="B65" s="223" t="s">
        <v>32</v>
      </c>
      <c r="C65" s="247"/>
      <c r="D65" s="247"/>
      <c r="E65" s="27">
        <f t="shared" ref="E65:P65" si="2">E22+E28+E38+E39+E40+E61+E64</f>
        <v>535</v>
      </c>
      <c r="F65" s="27">
        <f t="shared" si="2"/>
        <v>685</v>
      </c>
      <c r="G65" s="27">
        <f t="shared" si="2"/>
        <v>18.29</v>
      </c>
      <c r="H65" s="27">
        <f t="shared" si="2"/>
        <v>22.810000000000002</v>
      </c>
      <c r="I65" s="27">
        <f t="shared" si="2"/>
        <v>21.6</v>
      </c>
      <c r="J65" s="27">
        <f t="shared" si="2"/>
        <v>26.07</v>
      </c>
      <c r="K65" s="27">
        <f t="shared" si="2"/>
        <v>53.46</v>
      </c>
      <c r="L65" s="27">
        <f t="shared" si="2"/>
        <v>69.31</v>
      </c>
      <c r="M65" s="27">
        <f t="shared" si="2"/>
        <v>473.51</v>
      </c>
      <c r="N65" s="27">
        <f t="shared" si="2"/>
        <v>591.73</v>
      </c>
      <c r="O65" s="27">
        <f t="shared" si="2"/>
        <v>14.98</v>
      </c>
      <c r="P65" s="27">
        <f t="shared" si="2"/>
        <v>17.669999999999998</v>
      </c>
    </row>
    <row r="66" spans="1:16" x14ac:dyDescent="0.55000000000000004">
      <c r="A66" s="222"/>
      <c r="B66" s="183" t="s">
        <v>65</v>
      </c>
      <c r="C66" s="249"/>
      <c r="D66" s="249"/>
      <c r="E66" s="229"/>
      <c r="F66" s="161"/>
      <c r="G66" s="249"/>
      <c r="H66" s="249"/>
      <c r="I66" s="249"/>
      <c r="J66" s="249"/>
      <c r="K66" s="249"/>
      <c r="L66" s="249"/>
      <c r="M66" s="249"/>
      <c r="N66" s="249"/>
      <c r="O66" s="249"/>
      <c r="P66" s="249"/>
    </row>
    <row r="67" spans="1:16" x14ac:dyDescent="0.55000000000000004">
      <c r="A67" s="222" t="s">
        <v>550</v>
      </c>
      <c r="B67" s="197" t="s">
        <v>551</v>
      </c>
      <c r="C67" s="172"/>
      <c r="D67" s="172"/>
      <c r="E67" s="199">
        <v>260</v>
      </c>
      <c r="F67" s="199">
        <v>280</v>
      </c>
      <c r="G67" s="175">
        <v>8.3000000000000007</v>
      </c>
      <c r="H67" s="175">
        <v>8.9</v>
      </c>
      <c r="I67" s="175">
        <v>2.89</v>
      </c>
      <c r="J67" s="175">
        <v>3.11</v>
      </c>
      <c r="K67" s="175">
        <v>11.53</v>
      </c>
      <c r="L67" s="175">
        <v>12.42</v>
      </c>
      <c r="M67" s="175">
        <f>G67*4+I67*9+K67*4</f>
        <v>105.33000000000001</v>
      </c>
      <c r="N67" s="175">
        <f>H67*4+J67*9+L67*4</f>
        <v>113.27000000000001</v>
      </c>
      <c r="O67" s="175">
        <v>7.22</v>
      </c>
      <c r="P67" s="175">
        <v>7.78</v>
      </c>
    </row>
    <row r="68" spans="1:16" x14ac:dyDescent="0.55000000000000004">
      <c r="A68" s="222"/>
      <c r="B68" s="191" t="s">
        <v>44</v>
      </c>
      <c r="C68" s="179">
        <v>8</v>
      </c>
      <c r="D68" s="179">
        <v>10</v>
      </c>
      <c r="E68" s="179">
        <v>7</v>
      </c>
      <c r="F68" s="179">
        <v>8</v>
      </c>
      <c r="G68" s="175"/>
      <c r="H68" s="175"/>
      <c r="I68" s="175"/>
      <c r="J68" s="175"/>
      <c r="K68" s="175"/>
      <c r="L68" s="175"/>
      <c r="M68" s="175"/>
      <c r="N68" s="175"/>
      <c r="O68" s="175"/>
      <c r="P68" s="175"/>
    </row>
    <row r="69" spans="1:16" x14ac:dyDescent="0.55000000000000004">
      <c r="A69" s="222"/>
      <c r="B69" s="191" t="s">
        <v>45</v>
      </c>
      <c r="C69" s="179">
        <v>7</v>
      </c>
      <c r="D69" s="179">
        <v>8</v>
      </c>
      <c r="E69" s="179">
        <v>7</v>
      </c>
      <c r="F69" s="179">
        <v>8</v>
      </c>
      <c r="G69" s="175"/>
      <c r="H69" s="175"/>
      <c r="I69" s="175"/>
      <c r="J69" s="175"/>
      <c r="K69" s="175"/>
      <c r="L69" s="175"/>
      <c r="M69" s="175"/>
      <c r="N69" s="175"/>
      <c r="O69" s="175"/>
      <c r="P69" s="175"/>
    </row>
    <row r="70" spans="1:16" ht="43.5" customHeight="1" x14ac:dyDescent="0.55000000000000004">
      <c r="A70" s="222"/>
      <c r="B70" s="174" t="s">
        <v>29</v>
      </c>
      <c r="C70" s="179">
        <v>2</v>
      </c>
      <c r="D70" s="179">
        <v>3</v>
      </c>
      <c r="E70" s="179">
        <v>2</v>
      </c>
      <c r="F70" s="179">
        <v>3</v>
      </c>
      <c r="G70" s="175"/>
      <c r="H70" s="175"/>
      <c r="I70" s="175"/>
      <c r="J70" s="175"/>
      <c r="K70" s="175"/>
      <c r="L70" s="175"/>
      <c r="M70" s="175"/>
      <c r="N70" s="175"/>
      <c r="O70" s="175"/>
      <c r="P70" s="175"/>
    </row>
    <row r="71" spans="1:16" ht="43.5" customHeight="1" x14ac:dyDescent="0.55000000000000004">
      <c r="A71" s="222"/>
      <c r="B71" s="192" t="s">
        <v>41</v>
      </c>
      <c r="C71" s="201">
        <v>19</v>
      </c>
      <c r="D71" s="201">
        <v>20</v>
      </c>
      <c r="E71" s="205">
        <v>15</v>
      </c>
      <c r="F71" s="205">
        <v>16</v>
      </c>
      <c r="G71" s="175"/>
      <c r="H71" s="175"/>
      <c r="I71" s="175"/>
      <c r="J71" s="175"/>
      <c r="K71" s="175"/>
      <c r="L71" s="175"/>
      <c r="M71" s="175"/>
      <c r="N71" s="175"/>
      <c r="O71" s="175"/>
      <c r="P71" s="175"/>
    </row>
    <row r="72" spans="1:16" x14ac:dyDescent="0.55000000000000004">
      <c r="A72" s="222"/>
      <c r="B72" s="192" t="s">
        <v>42</v>
      </c>
      <c r="C72" s="201">
        <v>20</v>
      </c>
      <c r="D72" s="201">
        <v>21</v>
      </c>
      <c r="E72" s="205">
        <v>15</v>
      </c>
      <c r="F72" s="205">
        <v>16</v>
      </c>
      <c r="G72" s="175"/>
      <c r="H72" s="175"/>
      <c r="I72" s="175"/>
      <c r="J72" s="175"/>
      <c r="K72" s="175"/>
      <c r="L72" s="175"/>
      <c r="M72" s="175"/>
      <c r="N72" s="175"/>
      <c r="O72" s="175"/>
      <c r="P72" s="175"/>
    </row>
    <row r="73" spans="1:16" ht="39.75" customHeight="1" x14ac:dyDescent="0.55000000000000004">
      <c r="A73" s="222"/>
      <c r="B73" s="192" t="s">
        <v>43</v>
      </c>
      <c r="C73" s="201">
        <v>15</v>
      </c>
      <c r="D73" s="201">
        <v>16</v>
      </c>
      <c r="E73" s="205">
        <v>15</v>
      </c>
      <c r="F73" s="205">
        <v>16</v>
      </c>
      <c r="G73" s="175"/>
      <c r="H73" s="175"/>
      <c r="I73" s="175"/>
      <c r="J73" s="175"/>
      <c r="K73" s="175"/>
      <c r="L73" s="175"/>
      <c r="M73" s="175"/>
      <c r="N73" s="175"/>
      <c r="O73" s="175"/>
      <c r="P73" s="175"/>
    </row>
    <row r="74" spans="1:16" ht="35.25" customHeight="1" x14ac:dyDescent="0.55000000000000004">
      <c r="A74" s="222"/>
      <c r="B74" s="194" t="s">
        <v>48</v>
      </c>
      <c r="C74" s="201">
        <v>86</v>
      </c>
      <c r="D74" s="201">
        <v>93</v>
      </c>
      <c r="E74" s="205">
        <v>65</v>
      </c>
      <c r="F74" s="205">
        <v>70</v>
      </c>
      <c r="G74" s="175"/>
      <c r="H74" s="175"/>
      <c r="I74" s="175"/>
      <c r="J74" s="175"/>
      <c r="K74" s="175"/>
      <c r="L74" s="175"/>
      <c r="M74" s="175"/>
      <c r="N74" s="175"/>
      <c r="O74" s="175"/>
      <c r="P74" s="175"/>
    </row>
    <row r="75" spans="1:16" x14ac:dyDescent="0.55000000000000004">
      <c r="A75" s="222"/>
      <c r="B75" s="194" t="s">
        <v>49</v>
      </c>
      <c r="C75" s="201">
        <v>93</v>
      </c>
      <c r="D75" s="201">
        <v>100</v>
      </c>
      <c r="E75" s="205">
        <v>65</v>
      </c>
      <c r="F75" s="205">
        <v>70</v>
      </c>
      <c r="G75" s="175"/>
      <c r="H75" s="175"/>
      <c r="I75" s="175"/>
      <c r="J75" s="175"/>
      <c r="K75" s="175"/>
      <c r="L75" s="175"/>
      <c r="M75" s="175"/>
      <c r="N75" s="175"/>
      <c r="O75" s="175"/>
      <c r="P75" s="175"/>
    </row>
    <row r="76" spans="1:16" x14ac:dyDescent="0.55000000000000004">
      <c r="A76" s="222"/>
      <c r="B76" s="194" t="s">
        <v>50</v>
      </c>
      <c r="C76" s="201">
        <v>100</v>
      </c>
      <c r="D76" s="201">
        <v>108</v>
      </c>
      <c r="E76" s="205">
        <v>65</v>
      </c>
      <c r="F76" s="205">
        <v>70</v>
      </c>
      <c r="G76" s="175"/>
      <c r="H76" s="175"/>
      <c r="I76" s="175"/>
      <c r="J76" s="175"/>
      <c r="K76" s="175"/>
      <c r="L76" s="175"/>
      <c r="M76" s="175"/>
      <c r="N76" s="175"/>
      <c r="O76" s="175"/>
      <c r="P76" s="175"/>
    </row>
    <row r="77" spans="1:16" x14ac:dyDescent="0.55000000000000004">
      <c r="A77" s="222"/>
      <c r="B77" s="194" t="s">
        <v>51</v>
      </c>
      <c r="C77" s="201">
        <v>109</v>
      </c>
      <c r="D77" s="201">
        <v>117</v>
      </c>
      <c r="E77" s="205">
        <v>65</v>
      </c>
      <c r="F77" s="205">
        <v>70</v>
      </c>
      <c r="G77" s="175"/>
      <c r="H77" s="175"/>
      <c r="I77" s="175"/>
      <c r="J77" s="175"/>
      <c r="K77" s="175"/>
      <c r="L77" s="175"/>
      <c r="M77" s="175"/>
      <c r="N77" s="175"/>
      <c r="O77" s="175"/>
      <c r="P77" s="175"/>
    </row>
    <row r="78" spans="1:16" x14ac:dyDescent="0.55000000000000004">
      <c r="A78" s="222"/>
      <c r="B78" s="191" t="s">
        <v>52</v>
      </c>
      <c r="C78" s="201">
        <v>65</v>
      </c>
      <c r="D78" s="201">
        <v>70</v>
      </c>
      <c r="E78" s="205">
        <v>65</v>
      </c>
      <c r="F78" s="205">
        <v>70</v>
      </c>
      <c r="G78" s="175"/>
      <c r="H78" s="175"/>
      <c r="I78" s="175"/>
      <c r="J78" s="175"/>
      <c r="K78" s="175"/>
      <c r="L78" s="175"/>
      <c r="M78" s="175"/>
      <c r="N78" s="175"/>
      <c r="O78" s="175"/>
      <c r="P78" s="175"/>
    </row>
    <row r="79" spans="1:16" x14ac:dyDescent="0.55000000000000004">
      <c r="A79" s="222"/>
      <c r="B79" s="191" t="s">
        <v>172</v>
      </c>
      <c r="C79" s="201">
        <v>3</v>
      </c>
      <c r="D79" s="201">
        <v>4</v>
      </c>
      <c r="E79" s="205">
        <v>3</v>
      </c>
      <c r="F79" s="205">
        <v>4</v>
      </c>
      <c r="G79" s="175"/>
      <c r="H79" s="175"/>
      <c r="I79" s="175"/>
      <c r="J79" s="175"/>
      <c r="K79" s="175"/>
      <c r="L79" s="175"/>
      <c r="M79" s="175"/>
      <c r="N79" s="175"/>
      <c r="O79" s="175"/>
      <c r="P79" s="175"/>
    </row>
    <row r="80" spans="1:16" x14ac:dyDescent="0.55000000000000004">
      <c r="A80" s="222"/>
      <c r="B80" s="191" t="s">
        <v>552</v>
      </c>
      <c r="C80" s="201">
        <v>69</v>
      </c>
      <c r="D80" s="201">
        <v>74</v>
      </c>
      <c r="E80" s="205">
        <v>65</v>
      </c>
      <c r="F80" s="205">
        <v>70</v>
      </c>
      <c r="G80" s="175"/>
      <c r="H80" s="175"/>
      <c r="I80" s="175"/>
      <c r="J80" s="175"/>
      <c r="K80" s="175"/>
      <c r="L80" s="175"/>
      <c r="M80" s="175"/>
      <c r="N80" s="175"/>
      <c r="O80" s="175"/>
      <c r="P80" s="175"/>
    </row>
    <row r="81" spans="1:16" x14ac:dyDescent="0.55000000000000004">
      <c r="A81" s="222" t="s">
        <v>553</v>
      </c>
      <c r="B81" s="223" t="s">
        <v>268</v>
      </c>
      <c r="C81" s="247"/>
      <c r="D81" s="247"/>
      <c r="E81" s="248">
        <v>60</v>
      </c>
      <c r="F81" s="248">
        <v>60</v>
      </c>
      <c r="G81" s="250">
        <v>8.34</v>
      </c>
      <c r="H81" s="250">
        <v>8.34</v>
      </c>
      <c r="I81" s="250">
        <v>3.73</v>
      </c>
      <c r="J81" s="250">
        <v>3.73</v>
      </c>
      <c r="K81" s="250">
        <v>26.08</v>
      </c>
      <c r="L81" s="250">
        <v>26.08</v>
      </c>
      <c r="M81" s="250">
        <v>172</v>
      </c>
      <c r="N81" s="250">
        <v>172</v>
      </c>
      <c r="O81" s="250">
        <v>0.13</v>
      </c>
      <c r="P81" s="250">
        <v>0.13</v>
      </c>
    </row>
    <row r="82" spans="1:16" x14ac:dyDescent="0.55000000000000004">
      <c r="A82" s="222"/>
      <c r="B82" s="206" t="s">
        <v>40</v>
      </c>
      <c r="C82" s="179">
        <v>0.2</v>
      </c>
      <c r="D82" s="179">
        <v>0.2</v>
      </c>
      <c r="E82" s="179">
        <v>0.2</v>
      </c>
      <c r="F82" s="179">
        <v>0.2</v>
      </c>
      <c r="G82" s="175"/>
      <c r="H82" s="175"/>
      <c r="I82" s="175"/>
      <c r="J82" s="175"/>
      <c r="K82" s="175"/>
      <c r="L82" s="175"/>
      <c r="M82" s="175"/>
      <c r="N82" s="175"/>
      <c r="O82" s="175"/>
      <c r="P82" s="175"/>
    </row>
    <row r="83" spans="1:16" x14ac:dyDescent="0.55000000000000004">
      <c r="A83" s="222"/>
      <c r="B83" s="206" t="s">
        <v>20</v>
      </c>
      <c r="C83" s="179">
        <v>4</v>
      </c>
      <c r="D83" s="179">
        <v>4</v>
      </c>
      <c r="E83" s="179">
        <v>4</v>
      </c>
      <c r="F83" s="179">
        <v>4</v>
      </c>
      <c r="G83" s="175"/>
      <c r="H83" s="175"/>
      <c r="I83" s="175"/>
      <c r="J83" s="175"/>
      <c r="K83" s="175"/>
      <c r="L83" s="175"/>
      <c r="M83" s="175"/>
      <c r="N83" s="175"/>
      <c r="O83" s="175"/>
      <c r="P83" s="175"/>
    </row>
    <row r="84" spans="1:16" x14ac:dyDescent="0.55000000000000004">
      <c r="A84" s="222"/>
      <c r="B84" s="206" t="s">
        <v>22</v>
      </c>
      <c r="C84" s="179">
        <v>4</v>
      </c>
      <c r="D84" s="179">
        <v>4</v>
      </c>
      <c r="E84" s="179">
        <v>4</v>
      </c>
      <c r="F84" s="179">
        <v>4</v>
      </c>
      <c r="G84" s="175"/>
      <c r="H84" s="175"/>
      <c r="I84" s="175"/>
      <c r="J84" s="175"/>
      <c r="K84" s="175"/>
      <c r="L84" s="175"/>
      <c r="M84" s="175"/>
      <c r="N84" s="175"/>
      <c r="O84" s="175"/>
      <c r="P84" s="175"/>
    </row>
    <row r="85" spans="1:16" x14ac:dyDescent="0.55000000000000004">
      <c r="A85" s="222"/>
      <c r="B85" s="174" t="s">
        <v>116</v>
      </c>
      <c r="C85" s="179">
        <v>32</v>
      </c>
      <c r="D85" s="179">
        <v>32</v>
      </c>
      <c r="E85" s="179">
        <v>32</v>
      </c>
      <c r="F85" s="179">
        <v>32</v>
      </c>
      <c r="G85" s="175"/>
      <c r="H85" s="175"/>
      <c r="I85" s="175"/>
      <c r="J85" s="175"/>
      <c r="K85" s="175"/>
      <c r="L85" s="175"/>
      <c r="M85" s="175"/>
      <c r="N85" s="175"/>
      <c r="O85" s="175"/>
      <c r="P85" s="175"/>
    </row>
    <row r="86" spans="1:16" x14ac:dyDescent="0.55000000000000004">
      <c r="A86" s="188"/>
      <c r="B86" s="204" t="s">
        <v>71</v>
      </c>
      <c r="C86" s="182">
        <v>0.9</v>
      </c>
      <c r="D86" s="182">
        <v>1</v>
      </c>
      <c r="E86" s="209">
        <v>0.9</v>
      </c>
      <c r="F86" s="209">
        <v>1</v>
      </c>
      <c r="G86" s="175"/>
      <c r="H86" s="175"/>
      <c r="I86" s="175"/>
      <c r="J86" s="175"/>
      <c r="K86" s="175"/>
      <c r="L86" s="175"/>
      <c r="M86" s="175"/>
      <c r="N86" s="175"/>
      <c r="O86" s="175"/>
      <c r="P86" s="175"/>
    </row>
    <row r="87" spans="1:16" x14ac:dyDescent="0.55000000000000004">
      <c r="A87" s="222"/>
      <c r="B87" s="206" t="s">
        <v>18</v>
      </c>
      <c r="C87" s="179">
        <v>12</v>
      </c>
      <c r="D87" s="179">
        <v>12</v>
      </c>
      <c r="E87" s="179">
        <v>12</v>
      </c>
      <c r="F87" s="179">
        <v>12</v>
      </c>
      <c r="G87" s="175"/>
      <c r="H87" s="175"/>
      <c r="I87" s="175"/>
      <c r="J87" s="175"/>
      <c r="K87" s="175"/>
      <c r="L87" s="175"/>
      <c r="M87" s="175"/>
      <c r="N87" s="175"/>
      <c r="O87" s="175"/>
      <c r="P87" s="175"/>
    </row>
    <row r="88" spans="1:16" s="171" customFormat="1" ht="39" customHeight="1" x14ac:dyDescent="0.55000000000000004">
      <c r="A88" s="222"/>
      <c r="B88" s="206" t="s">
        <v>29</v>
      </c>
      <c r="C88" s="179">
        <v>1</v>
      </c>
      <c r="D88" s="179">
        <v>1</v>
      </c>
      <c r="E88" s="179">
        <v>1</v>
      </c>
      <c r="F88" s="179">
        <v>1</v>
      </c>
      <c r="G88" s="175"/>
      <c r="H88" s="175"/>
      <c r="I88" s="175"/>
      <c r="J88" s="175"/>
      <c r="K88" s="175"/>
      <c r="L88" s="175"/>
      <c r="M88" s="175"/>
      <c r="N88" s="175"/>
      <c r="O88" s="175"/>
      <c r="P88" s="175"/>
    </row>
    <row r="89" spans="1:16" s="186" customFormat="1" ht="39" customHeight="1" x14ac:dyDescent="0.55000000000000004">
      <c r="A89" s="222"/>
      <c r="B89" s="206" t="s">
        <v>117</v>
      </c>
      <c r="C89" s="179">
        <v>27</v>
      </c>
      <c r="D89" s="179">
        <v>27</v>
      </c>
      <c r="E89" s="179">
        <v>26</v>
      </c>
      <c r="F89" s="179">
        <v>26</v>
      </c>
      <c r="G89" s="175"/>
      <c r="H89" s="175"/>
      <c r="I89" s="175"/>
      <c r="J89" s="175"/>
      <c r="K89" s="175"/>
      <c r="L89" s="175"/>
      <c r="M89" s="175"/>
      <c r="N89" s="175"/>
      <c r="O89" s="175"/>
      <c r="P89" s="175"/>
    </row>
    <row r="90" spans="1:16" x14ac:dyDescent="0.55000000000000004">
      <c r="A90" s="188" t="s">
        <v>554</v>
      </c>
      <c r="B90" s="189" t="s">
        <v>74</v>
      </c>
      <c r="C90" s="247"/>
      <c r="D90" s="247"/>
      <c r="E90" s="248">
        <v>180</v>
      </c>
      <c r="F90" s="248">
        <v>200</v>
      </c>
      <c r="G90" s="250">
        <v>0.03</v>
      </c>
      <c r="H90" s="250">
        <v>0.03</v>
      </c>
      <c r="I90" s="250">
        <v>0.01</v>
      </c>
      <c r="J90" s="250">
        <v>0.01</v>
      </c>
      <c r="K90" s="250">
        <v>9.98</v>
      </c>
      <c r="L90" s="250">
        <v>12.97</v>
      </c>
      <c r="M90" s="250">
        <v>42</v>
      </c>
      <c r="N90" s="250">
        <v>54</v>
      </c>
      <c r="O90" s="250">
        <v>0</v>
      </c>
      <c r="P90" s="250">
        <v>0</v>
      </c>
    </row>
    <row r="91" spans="1:16" x14ac:dyDescent="0.55000000000000004">
      <c r="A91" s="188"/>
      <c r="B91" s="190" t="s">
        <v>75</v>
      </c>
      <c r="C91" s="229">
        <v>0.45</v>
      </c>
      <c r="D91" s="229">
        <v>0.54</v>
      </c>
      <c r="E91" s="229">
        <v>0.45</v>
      </c>
      <c r="F91" s="229">
        <v>0.54</v>
      </c>
      <c r="G91" s="185"/>
      <c r="H91" s="185"/>
      <c r="I91" s="185"/>
      <c r="J91" s="185"/>
      <c r="K91" s="185"/>
      <c r="L91" s="185"/>
      <c r="M91" s="185"/>
      <c r="N91" s="185"/>
      <c r="O91" s="185"/>
      <c r="P91" s="185"/>
    </row>
    <row r="92" spans="1:16" x14ac:dyDescent="0.55000000000000004">
      <c r="A92" s="188"/>
      <c r="B92" s="190" t="s">
        <v>22</v>
      </c>
      <c r="C92" s="229">
        <v>10</v>
      </c>
      <c r="D92" s="229">
        <v>13</v>
      </c>
      <c r="E92" s="229">
        <v>10</v>
      </c>
      <c r="F92" s="229">
        <v>13</v>
      </c>
      <c r="G92" s="185"/>
      <c r="H92" s="185"/>
      <c r="I92" s="185"/>
      <c r="J92" s="185"/>
      <c r="K92" s="185"/>
      <c r="L92" s="185"/>
      <c r="M92" s="185"/>
      <c r="N92" s="185"/>
      <c r="O92" s="185"/>
      <c r="P92" s="185"/>
    </row>
    <row r="93" spans="1:16" s="186" customFormat="1" x14ac:dyDescent="0.55000000000000004">
      <c r="A93" s="222" t="s">
        <v>549</v>
      </c>
      <c r="B93" s="223" t="s">
        <v>78</v>
      </c>
      <c r="C93" s="247">
        <v>35</v>
      </c>
      <c r="D93" s="247">
        <v>40</v>
      </c>
      <c r="E93" s="248">
        <v>35</v>
      </c>
      <c r="F93" s="248">
        <v>40</v>
      </c>
      <c r="G93" s="250">
        <v>1.66</v>
      </c>
      <c r="H93" s="250">
        <v>2</v>
      </c>
      <c r="I93" s="250">
        <v>0.28000000000000003</v>
      </c>
      <c r="J93" s="250">
        <v>0.32</v>
      </c>
      <c r="K93" s="250">
        <v>17.22</v>
      </c>
      <c r="L93" s="250">
        <v>19.68</v>
      </c>
      <c r="M93" s="250">
        <v>78.039999999999992</v>
      </c>
      <c r="N93" s="250">
        <v>89.6</v>
      </c>
      <c r="O93" s="250">
        <v>0</v>
      </c>
      <c r="P93" s="250">
        <v>0</v>
      </c>
    </row>
    <row r="94" spans="1:16" x14ac:dyDescent="0.55000000000000004">
      <c r="A94" s="222" t="s">
        <v>555</v>
      </c>
      <c r="B94" s="24" t="s">
        <v>77</v>
      </c>
      <c r="C94" s="19">
        <v>93</v>
      </c>
      <c r="D94" s="19">
        <v>93</v>
      </c>
      <c r="E94" s="248">
        <v>93</v>
      </c>
      <c r="F94" s="248">
        <v>93</v>
      </c>
      <c r="G94" s="250">
        <v>0.37</v>
      </c>
      <c r="H94" s="250">
        <v>0.37</v>
      </c>
      <c r="I94" s="250">
        <v>0.37</v>
      </c>
      <c r="J94" s="250">
        <v>0.37</v>
      </c>
      <c r="K94" s="250">
        <v>9.73</v>
      </c>
      <c r="L94" s="250">
        <v>9.73</v>
      </c>
      <c r="M94" s="250">
        <v>41.85</v>
      </c>
      <c r="N94" s="250">
        <v>41.85</v>
      </c>
      <c r="O94" s="250">
        <v>9.3000000000000007</v>
      </c>
      <c r="P94" s="250">
        <v>9.3000000000000007</v>
      </c>
    </row>
    <row r="95" spans="1:16" x14ac:dyDescent="0.55000000000000004">
      <c r="A95" s="222"/>
      <c r="B95" s="223" t="s">
        <v>32</v>
      </c>
      <c r="C95" s="247"/>
      <c r="D95" s="247"/>
      <c r="E95" s="224">
        <f>E67+E81+E90+E93+E94</f>
        <v>628</v>
      </c>
      <c r="F95" s="224">
        <f t="shared" ref="F95:P95" si="3">F67+F81+F90+F93+F94</f>
        <v>673</v>
      </c>
      <c r="G95" s="224">
        <f t="shared" si="3"/>
        <v>18.700000000000003</v>
      </c>
      <c r="H95" s="224">
        <f t="shared" si="3"/>
        <v>19.640000000000004</v>
      </c>
      <c r="I95" s="224">
        <f t="shared" si="3"/>
        <v>7.28</v>
      </c>
      <c r="J95" s="224">
        <f t="shared" si="3"/>
        <v>7.54</v>
      </c>
      <c r="K95" s="224">
        <f t="shared" si="3"/>
        <v>74.540000000000006</v>
      </c>
      <c r="L95" s="224">
        <f t="shared" si="3"/>
        <v>80.88000000000001</v>
      </c>
      <c r="M95" s="224">
        <f t="shared" si="3"/>
        <v>439.22</v>
      </c>
      <c r="N95" s="224">
        <f t="shared" si="3"/>
        <v>470.72</v>
      </c>
      <c r="O95" s="224">
        <f t="shared" si="3"/>
        <v>16.649999999999999</v>
      </c>
      <c r="P95" s="224">
        <f t="shared" si="3"/>
        <v>17.21</v>
      </c>
    </row>
    <row r="96" spans="1:16" x14ac:dyDescent="0.55000000000000004">
      <c r="A96" s="222"/>
      <c r="B96" s="163" t="s">
        <v>79</v>
      </c>
      <c r="C96" s="196"/>
      <c r="D96" s="196"/>
      <c r="E96" s="196"/>
      <c r="F96" s="196"/>
      <c r="G96" s="250"/>
      <c r="H96" s="250"/>
      <c r="I96" s="250"/>
      <c r="J96" s="250"/>
      <c r="K96" s="250"/>
      <c r="L96" s="250"/>
      <c r="M96" s="250"/>
      <c r="N96" s="250"/>
      <c r="O96" s="250"/>
      <c r="P96" s="250"/>
    </row>
    <row r="97" spans="1:16" x14ac:dyDescent="0.55000000000000004">
      <c r="A97" s="222" t="s">
        <v>556</v>
      </c>
      <c r="B97" s="189" t="s">
        <v>81</v>
      </c>
      <c r="C97" s="247">
        <v>154</v>
      </c>
      <c r="D97" s="247">
        <v>154</v>
      </c>
      <c r="E97" s="248">
        <v>150</v>
      </c>
      <c r="F97" s="248">
        <v>150</v>
      </c>
      <c r="G97" s="250">
        <v>4.3600000000000003</v>
      </c>
      <c r="H97" s="250">
        <v>4.3600000000000003</v>
      </c>
      <c r="I97" s="250">
        <v>3.76</v>
      </c>
      <c r="J97" s="250">
        <v>3.76</v>
      </c>
      <c r="K97" s="250">
        <v>6</v>
      </c>
      <c r="L97" s="250">
        <v>6</v>
      </c>
      <c r="M97" s="250">
        <v>79.5</v>
      </c>
      <c r="N97" s="250">
        <v>79.5</v>
      </c>
      <c r="O97" s="250">
        <v>1.06</v>
      </c>
      <c r="P97" s="250">
        <v>1.06</v>
      </c>
    </row>
    <row r="98" spans="1:16" x14ac:dyDescent="0.55000000000000004">
      <c r="A98" s="222"/>
      <c r="B98" s="189" t="s">
        <v>32</v>
      </c>
      <c r="C98" s="247"/>
      <c r="D98" s="247"/>
      <c r="E98" s="224">
        <f>E97</f>
        <v>150</v>
      </c>
      <c r="F98" s="224">
        <f t="shared" ref="F98:P98" si="4">F97</f>
        <v>150</v>
      </c>
      <c r="G98" s="224">
        <f t="shared" si="4"/>
        <v>4.3600000000000003</v>
      </c>
      <c r="H98" s="224">
        <f t="shared" si="4"/>
        <v>4.3600000000000003</v>
      </c>
      <c r="I98" s="224">
        <f t="shared" si="4"/>
        <v>3.76</v>
      </c>
      <c r="J98" s="224">
        <f t="shared" si="4"/>
        <v>3.76</v>
      </c>
      <c r="K98" s="224">
        <f t="shared" si="4"/>
        <v>6</v>
      </c>
      <c r="L98" s="224">
        <f t="shared" si="4"/>
        <v>6</v>
      </c>
      <c r="M98" s="224">
        <f t="shared" si="4"/>
        <v>79.5</v>
      </c>
      <c r="N98" s="224">
        <f t="shared" si="4"/>
        <v>79.5</v>
      </c>
      <c r="O98" s="224">
        <f t="shared" si="4"/>
        <v>1.06</v>
      </c>
      <c r="P98" s="224">
        <f t="shared" si="4"/>
        <v>1.06</v>
      </c>
    </row>
    <row r="99" spans="1:16" x14ac:dyDescent="0.55000000000000004">
      <c r="A99" s="222"/>
      <c r="B99" s="191" t="s">
        <v>82</v>
      </c>
      <c r="C99" s="229"/>
      <c r="D99" s="229"/>
      <c r="E99" s="229"/>
      <c r="F99" s="161"/>
      <c r="G99" s="249"/>
      <c r="H99" s="249"/>
      <c r="I99" s="249"/>
      <c r="J99" s="249"/>
      <c r="K99" s="249"/>
      <c r="L99" s="249"/>
      <c r="M99" s="249"/>
      <c r="N99" s="249"/>
      <c r="O99" s="249"/>
      <c r="P99" s="249"/>
    </row>
    <row r="100" spans="1:16" x14ac:dyDescent="0.55000000000000004">
      <c r="A100" s="222"/>
      <c r="B100" s="191" t="s">
        <v>83</v>
      </c>
      <c r="C100" s="229">
        <v>4</v>
      </c>
      <c r="D100" s="229">
        <v>6</v>
      </c>
      <c r="E100" s="248">
        <v>4</v>
      </c>
      <c r="F100" s="248">
        <v>6</v>
      </c>
      <c r="G100" s="249"/>
      <c r="H100" s="249"/>
      <c r="I100" s="249"/>
      <c r="J100" s="249"/>
      <c r="K100" s="249"/>
      <c r="L100" s="249"/>
      <c r="M100" s="249"/>
      <c r="N100" s="249"/>
      <c r="O100" s="249"/>
      <c r="P100" s="249"/>
    </row>
    <row r="101" spans="1:16" ht="39" customHeight="1" x14ac:dyDescent="0.55000000000000004">
      <c r="A101" s="222"/>
      <c r="B101" s="197" t="s">
        <v>84</v>
      </c>
      <c r="C101" s="162"/>
      <c r="D101" s="162"/>
      <c r="E101" s="145">
        <f t="shared" ref="E101:P101" si="5">E18+E20+E65+E95+E98</f>
        <v>1806</v>
      </c>
      <c r="F101" s="145">
        <f t="shared" si="5"/>
        <v>2088</v>
      </c>
      <c r="G101" s="145">
        <f t="shared" si="5"/>
        <v>52.550000000000004</v>
      </c>
      <c r="H101" s="145">
        <f t="shared" si="5"/>
        <v>63.010000000000005</v>
      </c>
      <c r="I101" s="145">
        <f t="shared" si="5"/>
        <v>43</v>
      </c>
      <c r="J101" s="145">
        <f t="shared" si="5"/>
        <v>52.019999999999996</v>
      </c>
      <c r="K101" s="145">
        <f t="shared" si="5"/>
        <v>197.81</v>
      </c>
      <c r="L101" s="145">
        <f t="shared" si="5"/>
        <v>239.75</v>
      </c>
      <c r="M101" s="145">
        <f t="shared" si="5"/>
        <v>1385.8400000000001</v>
      </c>
      <c r="N101" s="145">
        <f t="shared" si="5"/>
        <v>1673</v>
      </c>
      <c r="O101" s="145">
        <f t="shared" si="5"/>
        <v>37.83</v>
      </c>
      <c r="P101" s="145">
        <f t="shared" si="5"/>
        <v>41.88</v>
      </c>
    </row>
    <row r="130" spans="1:6" x14ac:dyDescent="0.55000000000000004">
      <c r="A130" s="186"/>
      <c r="B130" s="186"/>
      <c r="C130" s="186"/>
      <c r="D130" s="186"/>
      <c r="E130" s="186"/>
      <c r="F130" s="186"/>
    </row>
    <row r="131" spans="1:6" x14ac:dyDescent="0.55000000000000004">
      <c r="A131" s="186"/>
      <c r="B131" s="186"/>
      <c r="C131" s="186"/>
      <c r="D131" s="186"/>
      <c r="E131" s="186"/>
      <c r="F131" s="186"/>
    </row>
  </sheetData>
  <mergeCells count="11">
    <mergeCell ref="A1:A3"/>
    <mergeCell ref="C1:D2"/>
    <mergeCell ref="G3:H3"/>
    <mergeCell ref="I3:J3"/>
    <mergeCell ref="K3:L3"/>
    <mergeCell ref="O1:P2"/>
    <mergeCell ref="O3:P3"/>
    <mergeCell ref="B1:B3"/>
    <mergeCell ref="E1:F2"/>
    <mergeCell ref="G1:L2"/>
    <mergeCell ref="M1:N2"/>
  </mergeCells>
  <pageMargins left="0" right="0" top="0" bottom="0" header="0" footer="0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3"/>
  <sheetViews>
    <sheetView topLeftCell="A80" zoomScale="40" zoomScaleNormal="100" zoomScaleSheetLayoutView="40" workbookViewId="0">
      <selection activeCell="D87" sqref="D87"/>
    </sheetView>
  </sheetViews>
  <sheetFormatPr defaultRowHeight="38.25" x14ac:dyDescent="0.55000000000000004"/>
  <cols>
    <col min="1" max="1" width="27" style="30" bestFit="1" customWidth="1"/>
    <col min="2" max="2" width="110.28515625" style="14" customWidth="1"/>
    <col min="3" max="3" width="21.85546875" style="14" bestFit="1" customWidth="1"/>
    <col min="4" max="4" width="27.85546875" style="14" bestFit="1" customWidth="1"/>
    <col min="5" max="6" width="23.5703125" style="14" bestFit="1" customWidth="1"/>
    <col min="7" max="10" width="16.7109375" style="14" bestFit="1" customWidth="1"/>
    <col min="11" max="12" width="20.140625" style="14" bestFit="1" customWidth="1"/>
    <col min="13" max="14" width="23.5703125" style="14" bestFit="1" customWidth="1"/>
    <col min="15" max="16" width="16.7109375" style="14" bestFit="1" customWidth="1"/>
    <col min="17" max="17" width="3.5703125" style="31" customWidth="1"/>
    <col min="18" max="16384" width="9.140625" style="14"/>
  </cols>
  <sheetData>
    <row r="1" spans="1:17" ht="38.25" customHeight="1" x14ac:dyDescent="0.55000000000000004">
      <c r="A1" s="293" t="s">
        <v>0</v>
      </c>
      <c r="B1" s="294" t="s">
        <v>85</v>
      </c>
      <c r="C1" s="293" t="s">
        <v>2</v>
      </c>
      <c r="D1" s="292"/>
      <c r="E1" s="293" t="s">
        <v>2</v>
      </c>
      <c r="F1" s="292"/>
      <c r="G1" s="291" t="s">
        <v>3</v>
      </c>
      <c r="H1" s="291"/>
      <c r="I1" s="291"/>
      <c r="J1" s="291"/>
      <c r="K1" s="291"/>
      <c r="L1" s="291"/>
      <c r="M1" s="293" t="s">
        <v>4</v>
      </c>
      <c r="N1" s="292"/>
      <c r="O1" s="293" t="s">
        <v>5</v>
      </c>
      <c r="P1" s="293"/>
    </row>
    <row r="2" spans="1:17" x14ac:dyDescent="0.55000000000000004">
      <c r="A2" s="293"/>
      <c r="B2" s="295"/>
      <c r="C2" s="292"/>
      <c r="D2" s="292"/>
      <c r="E2" s="292"/>
      <c r="F2" s="292"/>
      <c r="G2" s="291"/>
      <c r="H2" s="291"/>
      <c r="I2" s="291"/>
      <c r="J2" s="291"/>
      <c r="K2" s="291"/>
      <c r="L2" s="291"/>
      <c r="M2" s="292"/>
      <c r="N2" s="292"/>
      <c r="O2" s="293"/>
      <c r="P2" s="293"/>
    </row>
    <row r="3" spans="1:17" ht="78" customHeight="1" x14ac:dyDescent="0.55000000000000004">
      <c r="A3" s="293"/>
      <c r="B3" s="296"/>
      <c r="C3" s="284" t="s">
        <v>6</v>
      </c>
      <c r="D3" s="284" t="s">
        <v>7</v>
      </c>
      <c r="E3" s="284" t="s">
        <v>6</v>
      </c>
      <c r="F3" s="284" t="s">
        <v>7</v>
      </c>
      <c r="G3" s="293" t="s">
        <v>8</v>
      </c>
      <c r="H3" s="293"/>
      <c r="I3" s="293" t="s">
        <v>9</v>
      </c>
      <c r="J3" s="291"/>
      <c r="K3" s="291" t="s">
        <v>10</v>
      </c>
      <c r="L3" s="291"/>
      <c r="M3" s="284"/>
      <c r="N3" s="284"/>
      <c r="O3" s="291" t="s">
        <v>11</v>
      </c>
      <c r="P3" s="291"/>
    </row>
    <row r="4" spans="1:17" ht="39" customHeight="1" x14ac:dyDescent="0.55000000000000004">
      <c r="A4" s="222"/>
      <c r="B4" s="154" t="s">
        <v>12</v>
      </c>
      <c r="C4" s="222" t="s">
        <v>13</v>
      </c>
      <c r="D4" s="222" t="s">
        <v>14</v>
      </c>
      <c r="E4" s="222" t="s">
        <v>15</v>
      </c>
      <c r="F4" s="15" t="s">
        <v>15</v>
      </c>
      <c r="G4" s="15" t="s">
        <v>6</v>
      </c>
      <c r="H4" s="187" t="s">
        <v>7</v>
      </c>
      <c r="I4" s="15" t="s">
        <v>6</v>
      </c>
      <c r="J4" s="187" t="s">
        <v>7</v>
      </c>
      <c r="K4" s="15" t="s">
        <v>6</v>
      </c>
      <c r="L4" s="187" t="s">
        <v>7</v>
      </c>
      <c r="M4" s="15" t="s">
        <v>6</v>
      </c>
      <c r="N4" s="187" t="s">
        <v>7</v>
      </c>
      <c r="O4" s="15" t="s">
        <v>6</v>
      </c>
      <c r="P4" s="187" t="s">
        <v>7</v>
      </c>
      <c r="Q4" s="16"/>
    </row>
    <row r="5" spans="1:17" x14ac:dyDescent="0.55000000000000004">
      <c r="A5" s="32" t="s">
        <v>86</v>
      </c>
      <c r="B5" s="22" t="s">
        <v>87</v>
      </c>
      <c r="C5" s="162"/>
      <c r="D5" s="162"/>
      <c r="E5" s="62">
        <v>150</v>
      </c>
      <c r="F5" s="62">
        <v>200</v>
      </c>
      <c r="G5" s="249">
        <v>4.04</v>
      </c>
      <c r="H5" s="249">
        <v>5.52</v>
      </c>
      <c r="I5" s="249">
        <v>5.09</v>
      </c>
      <c r="J5" s="249">
        <v>7.02</v>
      </c>
      <c r="K5" s="249">
        <v>18.18</v>
      </c>
      <c r="L5" s="249">
        <v>25.9</v>
      </c>
      <c r="M5" s="249">
        <v>135</v>
      </c>
      <c r="N5" s="249">
        <v>188</v>
      </c>
      <c r="O5" s="249">
        <v>1.43</v>
      </c>
      <c r="P5" s="249">
        <v>1.9</v>
      </c>
      <c r="Q5" s="17"/>
    </row>
    <row r="6" spans="1:17" x14ac:dyDescent="0.55000000000000004">
      <c r="A6" s="164"/>
      <c r="B6" s="174" t="s">
        <v>88</v>
      </c>
      <c r="C6" s="55">
        <v>14</v>
      </c>
      <c r="D6" s="55">
        <v>21</v>
      </c>
      <c r="E6" s="49">
        <v>14</v>
      </c>
      <c r="F6" s="49">
        <v>21</v>
      </c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17"/>
    </row>
    <row r="7" spans="1:17" x14ac:dyDescent="0.55000000000000004">
      <c r="A7" s="164"/>
      <c r="B7" s="174" t="s">
        <v>29</v>
      </c>
      <c r="C7" s="55">
        <v>2.5</v>
      </c>
      <c r="D7" s="55">
        <v>3</v>
      </c>
      <c r="E7" s="49">
        <v>2.5</v>
      </c>
      <c r="F7" s="49">
        <v>3</v>
      </c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17"/>
    </row>
    <row r="8" spans="1:17" x14ac:dyDescent="0.55000000000000004">
      <c r="A8" s="164"/>
      <c r="B8" s="174" t="s">
        <v>18</v>
      </c>
      <c r="C8" s="55">
        <v>110</v>
      </c>
      <c r="D8" s="55">
        <v>146</v>
      </c>
      <c r="E8" s="229">
        <v>110</v>
      </c>
      <c r="F8" s="229">
        <v>146</v>
      </c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17"/>
    </row>
    <row r="9" spans="1:17" ht="39" customHeight="1" x14ac:dyDescent="0.55000000000000004">
      <c r="A9" s="164"/>
      <c r="B9" s="174" t="s">
        <v>22</v>
      </c>
      <c r="C9" s="55">
        <v>3</v>
      </c>
      <c r="D9" s="55">
        <v>4</v>
      </c>
      <c r="E9" s="49">
        <v>3</v>
      </c>
      <c r="F9" s="49">
        <v>4</v>
      </c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16"/>
    </row>
    <row r="10" spans="1:17" x14ac:dyDescent="0.55000000000000004">
      <c r="A10" s="164" t="s">
        <v>89</v>
      </c>
      <c r="B10" s="189" t="s">
        <v>90</v>
      </c>
      <c r="C10" s="198"/>
      <c r="D10" s="198"/>
      <c r="E10" s="199">
        <v>180</v>
      </c>
      <c r="F10" s="199">
        <v>200</v>
      </c>
      <c r="G10" s="202">
        <v>2.1800000000000002</v>
      </c>
      <c r="H10" s="202">
        <v>2.98</v>
      </c>
      <c r="I10" s="202">
        <v>3.44</v>
      </c>
      <c r="J10" s="202">
        <v>4.32</v>
      </c>
      <c r="K10" s="202">
        <v>14.88</v>
      </c>
      <c r="L10" s="202">
        <v>18.13</v>
      </c>
      <c r="M10" s="202">
        <v>99.2</v>
      </c>
      <c r="N10" s="202">
        <v>123.32</v>
      </c>
      <c r="O10" s="202">
        <v>1.31</v>
      </c>
      <c r="P10" s="202">
        <v>1.65</v>
      </c>
      <c r="Q10" s="17"/>
    </row>
    <row r="11" spans="1:17" x14ac:dyDescent="0.55000000000000004">
      <c r="A11" s="164"/>
      <c r="B11" s="190" t="s">
        <v>18</v>
      </c>
      <c r="C11" s="229">
        <v>101</v>
      </c>
      <c r="D11" s="229">
        <v>127</v>
      </c>
      <c r="E11" s="229">
        <v>101</v>
      </c>
      <c r="F11" s="229">
        <v>127</v>
      </c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17"/>
    </row>
    <row r="12" spans="1:17" x14ac:dyDescent="0.55000000000000004">
      <c r="A12" s="164"/>
      <c r="B12" s="190" t="s">
        <v>91</v>
      </c>
      <c r="C12" s="201">
        <v>1.43</v>
      </c>
      <c r="D12" s="201">
        <v>1.72</v>
      </c>
      <c r="E12" s="201">
        <v>1.43</v>
      </c>
      <c r="F12" s="201">
        <v>1.72</v>
      </c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17"/>
    </row>
    <row r="13" spans="1:17" x14ac:dyDescent="0.55000000000000004">
      <c r="A13" s="164"/>
      <c r="B13" s="190" t="s">
        <v>22</v>
      </c>
      <c r="C13" s="229">
        <v>10</v>
      </c>
      <c r="D13" s="229">
        <v>12</v>
      </c>
      <c r="E13" s="229">
        <v>10</v>
      </c>
      <c r="F13" s="229">
        <v>12</v>
      </c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13"/>
    </row>
    <row r="14" spans="1:17" ht="39" customHeight="1" x14ac:dyDescent="0.55000000000000004">
      <c r="A14" s="164" t="s">
        <v>92</v>
      </c>
      <c r="B14" s="189" t="s">
        <v>93</v>
      </c>
      <c r="C14" s="198"/>
      <c r="D14" s="198"/>
      <c r="E14" s="170">
        <v>37</v>
      </c>
      <c r="F14" s="170">
        <v>51</v>
      </c>
      <c r="G14" s="200">
        <v>1.48</v>
      </c>
      <c r="H14" s="200">
        <v>1.8</v>
      </c>
      <c r="I14" s="200">
        <v>4.99</v>
      </c>
      <c r="J14" s="200">
        <v>6.88</v>
      </c>
      <c r="K14" s="200">
        <v>13.8</v>
      </c>
      <c r="L14" s="200">
        <v>18</v>
      </c>
      <c r="M14" s="200">
        <f>G14*4+I14*9+K14*4</f>
        <v>106.03</v>
      </c>
      <c r="N14" s="200">
        <f>H14*4+J14*9+L14*4</f>
        <v>141.12</v>
      </c>
      <c r="O14" s="200">
        <v>0</v>
      </c>
      <c r="P14" s="200">
        <v>0</v>
      </c>
      <c r="Q14" s="16"/>
    </row>
    <row r="15" spans="1:17" x14ac:dyDescent="0.55000000000000004">
      <c r="A15" s="164"/>
      <c r="B15" s="190" t="s">
        <v>29</v>
      </c>
      <c r="C15" s="201">
        <v>5</v>
      </c>
      <c r="D15" s="201">
        <v>5</v>
      </c>
      <c r="E15" s="201">
        <v>5</v>
      </c>
      <c r="F15" s="201">
        <v>5</v>
      </c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17"/>
    </row>
    <row r="16" spans="1:17" x14ac:dyDescent="0.55000000000000004">
      <c r="A16" s="164"/>
      <c r="B16" s="190" t="s">
        <v>30</v>
      </c>
      <c r="C16" s="201">
        <v>32</v>
      </c>
      <c r="D16" s="201">
        <v>46</v>
      </c>
      <c r="E16" s="201">
        <v>32</v>
      </c>
      <c r="F16" s="201">
        <v>46</v>
      </c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17"/>
    </row>
    <row r="17" spans="1:17" x14ac:dyDescent="0.55000000000000004">
      <c r="A17" s="164"/>
      <c r="B17" s="189" t="s">
        <v>32</v>
      </c>
      <c r="C17" s="198"/>
      <c r="D17" s="198"/>
      <c r="E17" s="34">
        <f t="shared" ref="E17:P17" si="0">E5+E10+E14</f>
        <v>367</v>
      </c>
      <c r="F17" s="34">
        <f t="shared" si="0"/>
        <v>451</v>
      </c>
      <c r="G17" s="34">
        <f t="shared" si="0"/>
        <v>7.7000000000000011</v>
      </c>
      <c r="H17" s="34">
        <f t="shared" si="0"/>
        <v>10.3</v>
      </c>
      <c r="I17" s="34">
        <f t="shared" si="0"/>
        <v>13.52</v>
      </c>
      <c r="J17" s="34">
        <f t="shared" si="0"/>
        <v>18.22</v>
      </c>
      <c r="K17" s="34">
        <f t="shared" si="0"/>
        <v>46.86</v>
      </c>
      <c r="L17" s="34">
        <f t="shared" si="0"/>
        <v>62.03</v>
      </c>
      <c r="M17" s="34">
        <f t="shared" si="0"/>
        <v>340.23</v>
      </c>
      <c r="N17" s="34">
        <f t="shared" si="0"/>
        <v>452.44</v>
      </c>
      <c r="O17" s="34">
        <f t="shared" si="0"/>
        <v>2.74</v>
      </c>
      <c r="P17" s="34">
        <f t="shared" si="0"/>
        <v>3.55</v>
      </c>
      <c r="Q17" s="17"/>
    </row>
    <row r="18" spans="1:17" x14ac:dyDescent="0.55000000000000004">
      <c r="A18" s="164"/>
      <c r="B18" s="18" t="s">
        <v>31</v>
      </c>
      <c r="C18" s="202"/>
      <c r="D18" s="202"/>
      <c r="E18" s="175"/>
      <c r="F18" s="175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13"/>
    </row>
    <row r="19" spans="1:17" x14ac:dyDescent="0.55000000000000004">
      <c r="A19" s="164" t="s">
        <v>94</v>
      </c>
      <c r="B19" s="146" t="s">
        <v>95</v>
      </c>
      <c r="C19" s="19"/>
      <c r="D19" s="19"/>
      <c r="E19" s="228">
        <v>100</v>
      </c>
      <c r="F19" s="228">
        <v>100</v>
      </c>
      <c r="G19" s="249">
        <v>2.8</v>
      </c>
      <c r="H19" s="249">
        <v>2.8</v>
      </c>
      <c r="I19" s="249">
        <v>3.2</v>
      </c>
      <c r="J19" s="249">
        <v>3.2</v>
      </c>
      <c r="K19" s="249">
        <v>5</v>
      </c>
      <c r="L19" s="249">
        <v>5</v>
      </c>
      <c r="M19" s="249">
        <v>60</v>
      </c>
      <c r="N19" s="249">
        <v>60</v>
      </c>
      <c r="O19" s="249">
        <v>0.25</v>
      </c>
      <c r="P19" s="249">
        <v>0.25</v>
      </c>
      <c r="Q19" s="13"/>
    </row>
    <row r="20" spans="1:17" s="186" customFormat="1" x14ac:dyDescent="0.55000000000000004">
      <c r="A20" s="164"/>
      <c r="B20" s="190" t="s">
        <v>18</v>
      </c>
      <c r="C20" s="201">
        <v>105</v>
      </c>
      <c r="D20" s="201">
        <v>105</v>
      </c>
      <c r="E20" s="201">
        <v>105</v>
      </c>
      <c r="F20" s="201">
        <v>105</v>
      </c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13"/>
    </row>
    <row r="21" spans="1:17" x14ac:dyDescent="0.55000000000000004">
      <c r="A21" s="35"/>
      <c r="B21" s="189" t="s">
        <v>32</v>
      </c>
      <c r="C21" s="198"/>
      <c r="D21" s="198"/>
      <c r="E21" s="34">
        <f>E19</f>
        <v>100</v>
      </c>
      <c r="F21" s="34">
        <f t="shared" ref="F21:P21" si="1">F19</f>
        <v>100</v>
      </c>
      <c r="G21" s="34">
        <f t="shared" si="1"/>
        <v>2.8</v>
      </c>
      <c r="H21" s="34">
        <f t="shared" si="1"/>
        <v>2.8</v>
      </c>
      <c r="I21" s="34">
        <f t="shared" si="1"/>
        <v>3.2</v>
      </c>
      <c r="J21" s="34">
        <f t="shared" si="1"/>
        <v>3.2</v>
      </c>
      <c r="K21" s="34">
        <f t="shared" si="1"/>
        <v>5</v>
      </c>
      <c r="L21" s="34">
        <f t="shared" si="1"/>
        <v>5</v>
      </c>
      <c r="M21" s="34">
        <f t="shared" si="1"/>
        <v>60</v>
      </c>
      <c r="N21" s="34">
        <f t="shared" si="1"/>
        <v>60</v>
      </c>
      <c r="O21" s="34">
        <f t="shared" si="1"/>
        <v>0.25</v>
      </c>
      <c r="P21" s="34">
        <f t="shared" si="1"/>
        <v>0.25</v>
      </c>
      <c r="Q21" s="13"/>
    </row>
    <row r="22" spans="1:17" s="26" customFormat="1" x14ac:dyDescent="0.55000000000000004">
      <c r="A22" s="164"/>
      <c r="B22" s="154" t="s">
        <v>35</v>
      </c>
      <c r="C22" s="200"/>
      <c r="D22" s="200"/>
      <c r="E22" s="175"/>
      <c r="F22" s="175"/>
      <c r="G22" s="202"/>
      <c r="H22" s="202"/>
      <c r="I22" s="202"/>
      <c r="J22" s="202"/>
      <c r="K22" s="202"/>
      <c r="L22" s="202"/>
      <c r="M22" s="202"/>
      <c r="N22" s="202"/>
      <c r="O22" s="202"/>
      <c r="P22" s="202"/>
      <c r="Q22" s="13"/>
    </row>
    <row r="23" spans="1:17" s="26" customFormat="1" ht="39" customHeight="1" x14ac:dyDescent="0.55000000000000004">
      <c r="A23" s="164" t="s">
        <v>96</v>
      </c>
      <c r="B23" s="193" t="s">
        <v>97</v>
      </c>
      <c r="C23" s="198"/>
      <c r="D23" s="198"/>
      <c r="E23" s="199">
        <v>45</v>
      </c>
      <c r="F23" s="199">
        <v>60</v>
      </c>
      <c r="G23" s="202">
        <v>5.03</v>
      </c>
      <c r="H23" s="202">
        <v>6.71</v>
      </c>
      <c r="I23" s="202">
        <v>2.63</v>
      </c>
      <c r="J23" s="202">
        <v>3.51</v>
      </c>
      <c r="K23" s="202">
        <v>3.21</v>
      </c>
      <c r="L23" s="202">
        <v>4.28</v>
      </c>
      <c r="M23" s="202">
        <v>57</v>
      </c>
      <c r="N23" s="202">
        <v>76</v>
      </c>
      <c r="O23" s="202">
        <v>0.5</v>
      </c>
      <c r="P23" s="202">
        <v>0.67</v>
      </c>
      <c r="Q23" s="16"/>
    </row>
    <row r="24" spans="1:17" x14ac:dyDescent="0.55000000000000004">
      <c r="A24" s="164"/>
      <c r="B24" s="169" t="s">
        <v>98</v>
      </c>
      <c r="C24" s="201">
        <v>51</v>
      </c>
      <c r="D24" s="201">
        <v>67</v>
      </c>
      <c r="E24" s="201">
        <v>48</v>
      </c>
      <c r="F24" s="201">
        <v>63</v>
      </c>
      <c r="G24" s="202"/>
      <c r="H24" s="202"/>
      <c r="I24" s="202"/>
      <c r="J24" s="202"/>
      <c r="K24" s="202"/>
      <c r="L24" s="202"/>
      <c r="M24" s="202"/>
      <c r="N24" s="202"/>
      <c r="O24" s="202"/>
      <c r="P24" s="202"/>
      <c r="Q24" s="17"/>
    </row>
    <row r="25" spans="1:17" s="186" customFormat="1" x14ac:dyDescent="0.55000000000000004">
      <c r="A25" s="164"/>
      <c r="B25" s="191" t="s">
        <v>99</v>
      </c>
      <c r="C25" s="201">
        <v>3</v>
      </c>
      <c r="D25" s="201">
        <v>4</v>
      </c>
      <c r="E25" s="201">
        <v>2</v>
      </c>
      <c r="F25" s="201">
        <v>3</v>
      </c>
      <c r="G25" s="202"/>
      <c r="H25" s="202"/>
      <c r="I25" s="202"/>
      <c r="J25" s="202"/>
      <c r="K25" s="202"/>
      <c r="L25" s="202"/>
      <c r="M25" s="202"/>
      <c r="N25" s="202"/>
      <c r="O25" s="202"/>
      <c r="P25" s="202"/>
      <c r="Q25" s="17"/>
    </row>
    <row r="26" spans="1:17" s="186" customFormat="1" x14ac:dyDescent="0.55000000000000004">
      <c r="A26" s="164"/>
      <c r="B26" s="191" t="s">
        <v>45</v>
      </c>
      <c r="C26" s="201">
        <v>2</v>
      </c>
      <c r="D26" s="201">
        <v>3</v>
      </c>
      <c r="E26" s="201">
        <v>2</v>
      </c>
      <c r="F26" s="201">
        <v>3</v>
      </c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17"/>
    </row>
    <row r="27" spans="1:17" x14ac:dyDescent="0.55000000000000004">
      <c r="A27" s="164"/>
      <c r="B27" s="194" t="s">
        <v>48</v>
      </c>
      <c r="C27" s="201">
        <v>22</v>
      </c>
      <c r="D27" s="201">
        <v>29</v>
      </c>
      <c r="E27" s="205">
        <v>17</v>
      </c>
      <c r="F27" s="205">
        <v>22</v>
      </c>
      <c r="G27" s="202"/>
      <c r="H27" s="202"/>
      <c r="I27" s="202"/>
      <c r="J27" s="202"/>
      <c r="K27" s="202"/>
      <c r="L27" s="202"/>
      <c r="M27" s="202"/>
      <c r="N27" s="202"/>
      <c r="O27" s="202"/>
      <c r="P27" s="202"/>
      <c r="Q27" s="17"/>
    </row>
    <row r="28" spans="1:17" x14ac:dyDescent="0.55000000000000004">
      <c r="A28" s="164"/>
      <c r="B28" s="194" t="s">
        <v>49</v>
      </c>
      <c r="C28" s="201">
        <v>24</v>
      </c>
      <c r="D28" s="201">
        <v>31</v>
      </c>
      <c r="E28" s="205">
        <v>17</v>
      </c>
      <c r="F28" s="205">
        <v>22</v>
      </c>
      <c r="G28" s="202"/>
      <c r="H28" s="202"/>
      <c r="I28" s="202"/>
      <c r="J28" s="202"/>
      <c r="K28" s="202"/>
      <c r="L28" s="202"/>
      <c r="M28" s="202"/>
      <c r="N28" s="202"/>
      <c r="O28" s="202"/>
      <c r="P28" s="202"/>
      <c r="Q28" s="17"/>
    </row>
    <row r="29" spans="1:17" x14ac:dyDescent="0.55000000000000004">
      <c r="A29" s="164"/>
      <c r="B29" s="194" t="s">
        <v>50</v>
      </c>
      <c r="C29" s="201">
        <v>25</v>
      </c>
      <c r="D29" s="201">
        <v>33</v>
      </c>
      <c r="E29" s="205">
        <v>17</v>
      </c>
      <c r="F29" s="205">
        <v>22</v>
      </c>
      <c r="G29" s="202"/>
      <c r="H29" s="202"/>
      <c r="I29" s="202"/>
      <c r="J29" s="202"/>
      <c r="K29" s="202"/>
      <c r="L29" s="202"/>
      <c r="M29" s="202"/>
      <c r="N29" s="202"/>
      <c r="O29" s="202"/>
      <c r="P29" s="202"/>
      <c r="Q29" s="17"/>
    </row>
    <row r="30" spans="1:17" x14ac:dyDescent="0.55000000000000004">
      <c r="A30" s="164"/>
      <c r="B30" s="194" t="s">
        <v>51</v>
      </c>
      <c r="C30" s="201">
        <v>28</v>
      </c>
      <c r="D30" s="201">
        <v>36</v>
      </c>
      <c r="E30" s="205">
        <v>17</v>
      </c>
      <c r="F30" s="205">
        <v>22</v>
      </c>
      <c r="G30" s="202"/>
      <c r="H30" s="202"/>
      <c r="I30" s="202"/>
      <c r="J30" s="202"/>
      <c r="K30" s="202"/>
      <c r="L30" s="202"/>
      <c r="M30" s="202"/>
      <c r="N30" s="202"/>
      <c r="O30" s="202"/>
      <c r="P30" s="202"/>
      <c r="Q30" s="17"/>
    </row>
    <row r="31" spans="1:17" x14ac:dyDescent="0.55000000000000004">
      <c r="A31" s="164"/>
      <c r="B31" s="191" t="s">
        <v>52</v>
      </c>
      <c r="C31" s="205">
        <v>17</v>
      </c>
      <c r="D31" s="205">
        <v>22</v>
      </c>
      <c r="E31" s="205">
        <v>17</v>
      </c>
      <c r="F31" s="205">
        <v>22</v>
      </c>
      <c r="G31" s="202"/>
      <c r="H31" s="202"/>
      <c r="I31" s="202"/>
      <c r="J31" s="202"/>
      <c r="K31" s="202"/>
      <c r="L31" s="202"/>
      <c r="M31" s="202"/>
      <c r="N31" s="202"/>
      <c r="O31" s="202"/>
      <c r="P31" s="202"/>
      <c r="Q31" s="17"/>
    </row>
    <row r="32" spans="1:17" s="186" customFormat="1" x14ac:dyDescent="0.55000000000000004">
      <c r="A32" s="164"/>
      <c r="B32" s="191" t="s">
        <v>40</v>
      </c>
      <c r="C32" s="201">
        <v>2</v>
      </c>
      <c r="D32" s="201">
        <v>3</v>
      </c>
      <c r="E32" s="205">
        <v>2</v>
      </c>
      <c r="F32" s="205">
        <v>3</v>
      </c>
      <c r="G32" s="202"/>
      <c r="H32" s="202"/>
      <c r="I32" s="202"/>
      <c r="J32" s="202"/>
      <c r="K32" s="202"/>
      <c r="L32" s="202"/>
      <c r="M32" s="202"/>
      <c r="N32" s="202"/>
      <c r="O32" s="202"/>
      <c r="P32" s="202"/>
      <c r="Q32" s="17"/>
    </row>
    <row r="33" spans="1:17" ht="38.25" customHeight="1" x14ac:dyDescent="0.55000000000000004">
      <c r="A33" s="164" t="s">
        <v>100</v>
      </c>
      <c r="B33" s="197" t="s">
        <v>101</v>
      </c>
      <c r="C33" s="172"/>
      <c r="D33" s="172"/>
      <c r="E33" s="199">
        <v>150</v>
      </c>
      <c r="F33" s="199">
        <v>200</v>
      </c>
      <c r="G33" s="202">
        <v>4.18</v>
      </c>
      <c r="H33" s="202">
        <v>5.62</v>
      </c>
      <c r="I33" s="202">
        <v>5.89</v>
      </c>
      <c r="J33" s="202">
        <v>7.01</v>
      </c>
      <c r="K33" s="202">
        <v>4.96</v>
      </c>
      <c r="L33" s="202">
        <v>6.6</v>
      </c>
      <c r="M33" s="202">
        <v>108.57</v>
      </c>
      <c r="N33" s="202">
        <v>134.97</v>
      </c>
      <c r="O33" s="202">
        <v>10.63</v>
      </c>
      <c r="P33" s="202">
        <v>14.17</v>
      </c>
      <c r="Q33" s="17"/>
    </row>
    <row r="34" spans="1:17" s="186" customFormat="1" x14ac:dyDescent="0.55000000000000004">
      <c r="A34" s="164"/>
      <c r="B34" s="183" t="s">
        <v>102</v>
      </c>
      <c r="C34" s="229">
        <v>13</v>
      </c>
      <c r="D34" s="229">
        <v>16</v>
      </c>
      <c r="E34" s="229">
        <v>11</v>
      </c>
      <c r="F34" s="229">
        <v>14</v>
      </c>
      <c r="G34" s="202"/>
      <c r="H34" s="202"/>
      <c r="I34" s="202"/>
      <c r="J34" s="202"/>
      <c r="K34" s="202"/>
      <c r="L34" s="202"/>
      <c r="M34" s="202"/>
      <c r="N34" s="202"/>
      <c r="O34" s="202"/>
      <c r="P34" s="202"/>
      <c r="Q34" s="17"/>
    </row>
    <row r="35" spans="1:17" ht="39" customHeight="1" x14ac:dyDescent="0.55000000000000004">
      <c r="A35" s="164"/>
      <c r="B35" s="191" t="s">
        <v>99</v>
      </c>
      <c r="C35" s="201">
        <v>7</v>
      </c>
      <c r="D35" s="201">
        <v>10</v>
      </c>
      <c r="E35" s="201">
        <v>6</v>
      </c>
      <c r="F35" s="201">
        <v>8</v>
      </c>
      <c r="G35" s="202"/>
      <c r="H35" s="202"/>
      <c r="I35" s="202"/>
      <c r="J35" s="202"/>
      <c r="K35" s="202"/>
      <c r="L35" s="202"/>
      <c r="M35" s="202"/>
      <c r="N35" s="202"/>
      <c r="O35" s="202"/>
      <c r="P35" s="202"/>
      <c r="Q35" s="16"/>
    </row>
    <row r="36" spans="1:17" x14ac:dyDescent="0.55000000000000004">
      <c r="A36" s="164"/>
      <c r="B36" s="191" t="s">
        <v>45</v>
      </c>
      <c r="C36" s="201">
        <v>6</v>
      </c>
      <c r="D36" s="201">
        <v>8</v>
      </c>
      <c r="E36" s="201">
        <v>6</v>
      </c>
      <c r="F36" s="201">
        <v>8</v>
      </c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17"/>
    </row>
    <row r="37" spans="1:17" x14ac:dyDescent="0.55000000000000004">
      <c r="A37" s="164"/>
      <c r="B37" s="194" t="s">
        <v>48</v>
      </c>
      <c r="C37" s="201">
        <v>21</v>
      </c>
      <c r="D37" s="201">
        <v>28</v>
      </c>
      <c r="E37" s="205">
        <v>16</v>
      </c>
      <c r="F37" s="205">
        <v>21</v>
      </c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17"/>
    </row>
    <row r="38" spans="1:17" x14ac:dyDescent="0.55000000000000004">
      <c r="A38" s="164"/>
      <c r="B38" s="194" t="s">
        <v>49</v>
      </c>
      <c r="C38" s="201">
        <v>23</v>
      </c>
      <c r="D38" s="201">
        <v>30</v>
      </c>
      <c r="E38" s="205">
        <v>16</v>
      </c>
      <c r="F38" s="205">
        <v>21</v>
      </c>
      <c r="G38" s="202"/>
      <c r="H38" s="202"/>
      <c r="I38" s="202"/>
      <c r="J38" s="202"/>
      <c r="K38" s="202"/>
      <c r="L38" s="202"/>
      <c r="M38" s="202"/>
      <c r="N38" s="202"/>
      <c r="O38" s="202"/>
      <c r="P38" s="202"/>
      <c r="Q38" s="17"/>
    </row>
    <row r="39" spans="1:17" x14ac:dyDescent="0.55000000000000004">
      <c r="A39" s="164"/>
      <c r="B39" s="194" t="s">
        <v>50</v>
      </c>
      <c r="C39" s="201">
        <v>25</v>
      </c>
      <c r="D39" s="201">
        <v>32</v>
      </c>
      <c r="E39" s="205">
        <v>16</v>
      </c>
      <c r="F39" s="205">
        <v>21</v>
      </c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17"/>
    </row>
    <row r="40" spans="1:17" x14ac:dyDescent="0.55000000000000004">
      <c r="A40" s="164"/>
      <c r="B40" s="194" t="s">
        <v>51</v>
      </c>
      <c r="C40" s="201">
        <v>27</v>
      </c>
      <c r="D40" s="201">
        <v>35</v>
      </c>
      <c r="E40" s="205">
        <v>16</v>
      </c>
      <c r="F40" s="205">
        <v>21</v>
      </c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17"/>
    </row>
    <row r="41" spans="1:17" x14ac:dyDescent="0.55000000000000004">
      <c r="A41" s="164"/>
      <c r="B41" s="191" t="s">
        <v>52</v>
      </c>
      <c r="C41" s="201">
        <v>16</v>
      </c>
      <c r="D41" s="201">
        <v>21</v>
      </c>
      <c r="E41" s="205">
        <v>16</v>
      </c>
      <c r="F41" s="205">
        <v>21</v>
      </c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17"/>
    </row>
    <row r="42" spans="1:17" ht="41.25" customHeight="1" x14ac:dyDescent="0.55000000000000004">
      <c r="A42" s="164"/>
      <c r="B42" s="192" t="s">
        <v>41</v>
      </c>
      <c r="C42" s="201">
        <v>8.8000000000000007</v>
      </c>
      <c r="D42" s="201">
        <v>11</v>
      </c>
      <c r="E42" s="205">
        <v>7</v>
      </c>
      <c r="F42" s="205">
        <v>9</v>
      </c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17"/>
    </row>
    <row r="43" spans="1:17" x14ac:dyDescent="0.55000000000000004">
      <c r="A43" s="164"/>
      <c r="B43" s="192" t="s">
        <v>42</v>
      </c>
      <c r="C43" s="201">
        <v>9.3000000000000007</v>
      </c>
      <c r="D43" s="201">
        <v>12</v>
      </c>
      <c r="E43" s="205">
        <v>7</v>
      </c>
      <c r="F43" s="205">
        <v>9</v>
      </c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17"/>
    </row>
    <row r="44" spans="1:17" x14ac:dyDescent="0.55000000000000004">
      <c r="A44" s="164"/>
      <c r="B44" s="192" t="s">
        <v>43</v>
      </c>
      <c r="C44" s="201">
        <v>7</v>
      </c>
      <c r="D44" s="201">
        <v>9</v>
      </c>
      <c r="E44" s="205">
        <v>7</v>
      </c>
      <c r="F44" s="205">
        <v>9</v>
      </c>
      <c r="G44" s="202"/>
      <c r="H44" s="202"/>
      <c r="I44" s="202"/>
      <c r="J44" s="202"/>
      <c r="K44" s="202"/>
      <c r="L44" s="202"/>
      <c r="M44" s="202"/>
      <c r="N44" s="202"/>
      <c r="O44" s="202"/>
      <c r="P44" s="202"/>
      <c r="Q44" s="17"/>
    </row>
    <row r="45" spans="1:17" x14ac:dyDescent="0.55000000000000004">
      <c r="A45" s="164"/>
      <c r="B45" s="190" t="s">
        <v>38</v>
      </c>
      <c r="C45" s="201">
        <v>35</v>
      </c>
      <c r="D45" s="201">
        <v>46</v>
      </c>
      <c r="E45" s="201">
        <v>28</v>
      </c>
      <c r="F45" s="201">
        <v>37</v>
      </c>
      <c r="G45" s="202"/>
      <c r="H45" s="202"/>
      <c r="I45" s="202"/>
      <c r="J45" s="202"/>
      <c r="K45" s="202"/>
      <c r="L45" s="202"/>
      <c r="M45" s="202"/>
      <c r="N45" s="202"/>
      <c r="O45" s="202"/>
      <c r="P45" s="202"/>
      <c r="Q45" s="17"/>
    </row>
    <row r="46" spans="1:17" x14ac:dyDescent="0.55000000000000004">
      <c r="A46" s="164"/>
      <c r="B46" s="191" t="s">
        <v>39</v>
      </c>
      <c r="C46" s="201">
        <v>29</v>
      </c>
      <c r="D46" s="201">
        <v>39</v>
      </c>
      <c r="E46" s="201">
        <v>28</v>
      </c>
      <c r="F46" s="201">
        <v>37</v>
      </c>
      <c r="G46" s="202"/>
      <c r="H46" s="202"/>
      <c r="I46" s="202"/>
      <c r="J46" s="202"/>
      <c r="K46" s="202"/>
      <c r="L46" s="202"/>
      <c r="M46" s="202"/>
      <c r="N46" s="202"/>
      <c r="O46" s="202"/>
      <c r="P46" s="202"/>
      <c r="Q46" s="17"/>
    </row>
    <row r="47" spans="1:17" x14ac:dyDescent="0.55000000000000004">
      <c r="A47" s="164"/>
      <c r="B47" s="169" t="s">
        <v>103</v>
      </c>
      <c r="C47" s="201">
        <v>2</v>
      </c>
      <c r="D47" s="201">
        <v>3</v>
      </c>
      <c r="E47" s="201">
        <v>2</v>
      </c>
      <c r="F47" s="201">
        <v>3</v>
      </c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13"/>
    </row>
    <row r="48" spans="1:17" x14ac:dyDescent="0.55000000000000004">
      <c r="A48" s="164"/>
      <c r="B48" s="23" t="s">
        <v>55</v>
      </c>
      <c r="C48" s="201">
        <v>8</v>
      </c>
      <c r="D48" s="201">
        <v>9</v>
      </c>
      <c r="E48" s="201">
        <v>8</v>
      </c>
      <c r="F48" s="201">
        <v>9</v>
      </c>
      <c r="G48" s="202"/>
      <c r="H48" s="202"/>
      <c r="I48" s="202"/>
      <c r="J48" s="202"/>
      <c r="K48" s="202"/>
      <c r="L48" s="202"/>
      <c r="M48" s="202"/>
      <c r="N48" s="202"/>
      <c r="O48" s="202"/>
      <c r="P48" s="202"/>
      <c r="Q48" s="13"/>
    </row>
    <row r="49" spans="1:17" x14ac:dyDescent="0.55000000000000004">
      <c r="A49" s="164"/>
      <c r="B49" s="190" t="s">
        <v>29</v>
      </c>
      <c r="C49" s="229">
        <v>4.5</v>
      </c>
      <c r="D49" s="229">
        <v>5</v>
      </c>
      <c r="E49" s="229">
        <v>4.5</v>
      </c>
      <c r="F49" s="229">
        <v>5</v>
      </c>
      <c r="G49" s="202"/>
      <c r="H49" s="202"/>
      <c r="I49" s="202"/>
      <c r="J49" s="202"/>
      <c r="K49" s="202"/>
      <c r="L49" s="202"/>
      <c r="M49" s="202"/>
      <c r="N49" s="202"/>
      <c r="O49" s="202"/>
      <c r="P49" s="202"/>
      <c r="Q49" s="13"/>
    </row>
    <row r="50" spans="1:17" x14ac:dyDescent="0.55000000000000004">
      <c r="A50" s="164" t="s">
        <v>104</v>
      </c>
      <c r="B50" s="223" t="s">
        <v>105</v>
      </c>
      <c r="C50" s="247"/>
      <c r="D50" s="247"/>
      <c r="E50" s="248">
        <v>40</v>
      </c>
      <c r="F50" s="248">
        <v>50</v>
      </c>
      <c r="G50" s="249">
        <v>7.86</v>
      </c>
      <c r="H50" s="249">
        <v>9.83</v>
      </c>
      <c r="I50" s="249">
        <v>7.25</v>
      </c>
      <c r="J50" s="249">
        <v>9.06</v>
      </c>
      <c r="K50" s="249">
        <v>3.83</v>
      </c>
      <c r="L50" s="249">
        <v>4.75</v>
      </c>
      <c r="M50" s="249">
        <v>81.739999999999995</v>
      </c>
      <c r="N50" s="249">
        <v>102.68</v>
      </c>
      <c r="O50" s="249">
        <v>0.65</v>
      </c>
      <c r="P50" s="249">
        <v>0.76</v>
      </c>
      <c r="Q50" s="16"/>
    </row>
    <row r="51" spans="1:17" ht="39" customHeight="1" x14ac:dyDescent="0.55000000000000004">
      <c r="A51" s="164"/>
      <c r="B51" s="189" t="s">
        <v>106</v>
      </c>
      <c r="C51" s="198"/>
      <c r="D51" s="198"/>
      <c r="E51" s="199">
        <v>85</v>
      </c>
      <c r="F51" s="199">
        <v>165</v>
      </c>
      <c r="G51" s="250">
        <v>7.22</v>
      </c>
      <c r="H51" s="250">
        <v>8.1999999999999993</v>
      </c>
      <c r="I51" s="250">
        <v>2.79</v>
      </c>
      <c r="J51" s="250">
        <v>4.6900000000000004</v>
      </c>
      <c r="K51" s="250">
        <v>13.34</v>
      </c>
      <c r="L51" s="250">
        <v>31.97</v>
      </c>
      <c r="M51" s="250">
        <v>104.78</v>
      </c>
      <c r="N51" s="250">
        <f>H51*4+J51*9+L51*4</f>
        <v>202.89</v>
      </c>
      <c r="O51" s="250">
        <v>0</v>
      </c>
      <c r="P51" s="250">
        <v>0</v>
      </c>
      <c r="Q51" s="16"/>
    </row>
    <row r="52" spans="1:17" x14ac:dyDescent="0.55000000000000004">
      <c r="A52" s="164"/>
      <c r="B52" s="183" t="s">
        <v>102</v>
      </c>
      <c r="C52" s="229">
        <v>51</v>
      </c>
      <c r="D52" s="229">
        <v>61</v>
      </c>
      <c r="E52" s="229">
        <v>39</v>
      </c>
      <c r="F52" s="229">
        <v>54</v>
      </c>
      <c r="G52" s="202"/>
      <c r="H52" s="202"/>
      <c r="I52" s="202"/>
      <c r="J52" s="202"/>
      <c r="K52" s="202"/>
      <c r="L52" s="202"/>
      <c r="M52" s="202"/>
      <c r="N52" s="202"/>
      <c r="O52" s="202"/>
      <c r="P52" s="202"/>
      <c r="Q52" s="17"/>
    </row>
    <row r="53" spans="1:17" s="186" customFormat="1" x14ac:dyDescent="0.55000000000000004">
      <c r="A53" s="164"/>
      <c r="B53" s="191" t="s">
        <v>99</v>
      </c>
      <c r="C53" s="201">
        <v>7</v>
      </c>
      <c r="D53" s="201">
        <v>8</v>
      </c>
      <c r="E53" s="201">
        <v>6</v>
      </c>
      <c r="F53" s="201">
        <v>7</v>
      </c>
      <c r="G53" s="202"/>
      <c r="H53" s="202"/>
      <c r="I53" s="202"/>
      <c r="J53" s="202"/>
      <c r="K53" s="202"/>
      <c r="L53" s="202"/>
      <c r="M53" s="202"/>
      <c r="N53" s="202"/>
      <c r="O53" s="202"/>
      <c r="P53" s="202"/>
      <c r="Q53" s="17"/>
    </row>
    <row r="54" spans="1:17" s="186" customFormat="1" x14ac:dyDescent="0.55000000000000004">
      <c r="A54" s="164"/>
      <c r="B54" s="191" t="s">
        <v>45</v>
      </c>
      <c r="C54" s="201">
        <v>6</v>
      </c>
      <c r="D54" s="201">
        <v>7</v>
      </c>
      <c r="E54" s="201">
        <v>6</v>
      </c>
      <c r="F54" s="201">
        <v>7</v>
      </c>
      <c r="G54" s="202"/>
      <c r="H54" s="202"/>
      <c r="I54" s="202"/>
      <c r="J54" s="202"/>
      <c r="K54" s="202"/>
      <c r="L54" s="202"/>
      <c r="M54" s="202"/>
      <c r="N54" s="202"/>
      <c r="O54" s="202"/>
      <c r="P54" s="202"/>
      <c r="Q54" s="17"/>
    </row>
    <row r="55" spans="1:17" x14ac:dyDescent="0.55000000000000004">
      <c r="A55" s="164"/>
      <c r="B55" s="183" t="s">
        <v>78</v>
      </c>
      <c r="C55" s="229">
        <v>5.5</v>
      </c>
      <c r="D55" s="229">
        <v>6.5</v>
      </c>
      <c r="E55" s="229">
        <v>5.5</v>
      </c>
      <c r="F55" s="229">
        <v>6.5</v>
      </c>
      <c r="G55" s="202"/>
      <c r="H55" s="202"/>
      <c r="I55" s="202"/>
      <c r="J55" s="202"/>
      <c r="K55" s="202"/>
      <c r="L55" s="202"/>
      <c r="M55" s="202"/>
      <c r="N55" s="202"/>
      <c r="O55" s="202"/>
      <c r="P55" s="202"/>
      <c r="Q55" s="17"/>
    </row>
    <row r="56" spans="1:17" x14ac:dyDescent="0.55000000000000004">
      <c r="A56" s="164"/>
      <c r="B56" s="169" t="s">
        <v>18</v>
      </c>
      <c r="C56" s="201">
        <v>8</v>
      </c>
      <c r="D56" s="201">
        <v>10</v>
      </c>
      <c r="E56" s="201">
        <v>8</v>
      </c>
      <c r="F56" s="201">
        <v>10</v>
      </c>
      <c r="G56" s="202"/>
      <c r="H56" s="202"/>
      <c r="I56" s="202"/>
      <c r="J56" s="202"/>
      <c r="K56" s="202"/>
      <c r="L56" s="202"/>
      <c r="M56" s="202"/>
      <c r="N56" s="202"/>
      <c r="O56" s="202"/>
      <c r="P56" s="202"/>
      <c r="Q56" s="17"/>
    </row>
    <row r="57" spans="1:17" x14ac:dyDescent="0.55000000000000004">
      <c r="A57" s="164"/>
      <c r="B57" s="169" t="s">
        <v>19</v>
      </c>
      <c r="C57" s="201">
        <v>2</v>
      </c>
      <c r="D57" s="201">
        <v>3</v>
      </c>
      <c r="E57" s="201">
        <v>2</v>
      </c>
      <c r="F57" s="201">
        <v>3</v>
      </c>
      <c r="G57" s="202"/>
      <c r="H57" s="202"/>
      <c r="I57" s="202"/>
      <c r="J57" s="202"/>
      <c r="K57" s="202"/>
      <c r="L57" s="202"/>
      <c r="M57" s="202"/>
      <c r="N57" s="202"/>
      <c r="O57" s="202"/>
      <c r="P57" s="202"/>
      <c r="Q57" s="17"/>
    </row>
    <row r="58" spans="1:17" x14ac:dyDescent="0.55000000000000004">
      <c r="A58" s="164"/>
      <c r="B58" s="191" t="s">
        <v>107</v>
      </c>
      <c r="C58" s="207">
        <v>7</v>
      </c>
      <c r="D58" s="207">
        <v>9</v>
      </c>
      <c r="E58" s="201">
        <v>7</v>
      </c>
      <c r="F58" s="201">
        <v>9</v>
      </c>
      <c r="G58" s="202"/>
      <c r="H58" s="202"/>
      <c r="I58" s="202"/>
      <c r="J58" s="202"/>
      <c r="K58" s="202"/>
      <c r="L58" s="202"/>
      <c r="M58" s="202"/>
      <c r="N58" s="202"/>
      <c r="O58" s="202"/>
      <c r="P58" s="202"/>
      <c r="Q58" s="17"/>
    </row>
    <row r="59" spans="1:17" x14ac:dyDescent="0.55000000000000004">
      <c r="A59" s="164"/>
      <c r="B59" s="191" t="s">
        <v>29</v>
      </c>
      <c r="C59" s="207">
        <v>2.5</v>
      </c>
      <c r="D59" s="207">
        <v>3</v>
      </c>
      <c r="E59" s="201">
        <v>2.5</v>
      </c>
      <c r="F59" s="201">
        <v>3</v>
      </c>
      <c r="G59" s="202"/>
      <c r="H59" s="202"/>
      <c r="I59" s="202"/>
      <c r="J59" s="202"/>
      <c r="K59" s="202"/>
      <c r="L59" s="202"/>
      <c r="M59" s="202"/>
      <c r="N59" s="202"/>
      <c r="O59" s="202"/>
      <c r="P59" s="202"/>
      <c r="Q59" s="17"/>
    </row>
    <row r="60" spans="1:17" x14ac:dyDescent="0.55000000000000004">
      <c r="A60" s="164"/>
      <c r="B60" s="190" t="s">
        <v>108</v>
      </c>
      <c r="C60" s="201">
        <v>34</v>
      </c>
      <c r="D60" s="201">
        <v>79</v>
      </c>
      <c r="E60" s="201">
        <v>33</v>
      </c>
      <c r="F60" s="201">
        <v>78</v>
      </c>
      <c r="G60" s="202"/>
      <c r="H60" s="202"/>
      <c r="I60" s="202"/>
      <c r="J60" s="202"/>
      <c r="K60" s="202"/>
      <c r="L60" s="202"/>
      <c r="M60" s="202"/>
      <c r="N60" s="202"/>
      <c r="O60" s="202"/>
      <c r="P60" s="202"/>
      <c r="Q60" s="17"/>
    </row>
    <row r="61" spans="1:17" x14ac:dyDescent="0.55000000000000004">
      <c r="A61" s="164"/>
      <c r="B61" s="190" t="s">
        <v>29</v>
      </c>
      <c r="C61" s="201">
        <v>3.5</v>
      </c>
      <c r="D61" s="201">
        <v>5</v>
      </c>
      <c r="E61" s="201">
        <v>3.5</v>
      </c>
      <c r="F61" s="201">
        <v>5</v>
      </c>
      <c r="G61" s="202"/>
      <c r="H61" s="202"/>
      <c r="I61" s="202"/>
      <c r="J61" s="202"/>
      <c r="K61" s="202"/>
      <c r="L61" s="202"/>
      <c r="M61" s="202"/>
      <c r="N61" s="202"/>
      <c r="O61" s="202"/>
      <c r="P61" s="202"/>
      <c r="Q61" s="17"/>
    </row>
    <row r="62" spans="1:17" x14ac:dyDescent="0.55000000000000004">
      <c r="A62" s="164" t="s">
        <v>109</v>
      </c>
      <c r="B62" s="193" t="s">
        <v>110</v>
      </c>
      <c r="C62" s="247"/>
      <c r="D62" s="247"/>
      <c r="E62" s="248">
        <v>150</v>
      </c>
      <c r="F62" s="248">
        <v>200</v>
      </c>
      <c r="G62" s="250">
        <v>0.06</v>
      </c>
      <c r="H62" s="250">
        <v>0.08</v>
      </c>
      <c r="I62" s="250">
        <v>0.04</v>
      </c>
      <c r="J62" s="250">
        <v>0.06</v>
      </c>
      <c r="K62" s="250">
        <v>9.52</v>
      </c>
      <c r="L62" s="250">
        <v>15.03</v>
      </c>
      <c r="M62" s="250">
        <v>39</v>
      </c>
      <c r="N62" s="250">
        <v>61</v>
      </c>
      <c r="O62" s="250">
        <v>0.75</v>
      </c>
      <c r="P62" s="250">
        <v>1</v>
      </c>
      <c r="Q62" s="17"/>
    </row>
    <row r="63" spans="1:17" x14ac:dyDescent="0.55000000000000004">
      <c r="A63" s="164"/>
      <c r="B63" s="154" t="s">
        <v>111</v>
      </c>
      <c r="C63" s="229">
        <v>16</v>
      </c>
      <c r="D63" s="229">
        <v>22</v>
      </c>
      <c r="E63" s="229">
        <v>15</v>
      </c>
      <c r="F63" s="229">
        <v>20</v>
      </c>
      <c r="G63" s="250"/>
      <c r="H63" s="250"/>
      <c r="I63" s="250"/>
      <c r="J63" s="250"/>
      <c r="K63" s="250"/>
      <c r="L63" s="250"/>
      <c r="M63" s="250"/>
      <c r="N63" s="250"/>
      <c r="O63" s="250"/>
      <c r="P63" s="250"/>
      <c r="Q63" s="17"/>
    </row>
    <row r="64" spans="1:17" x14ac:dyDescent="0.55000000000000004">
      <c r="A64" s="164"/>
      <c r="B64" s="190" t="s">
        <v>22</v>
      </c>
      <c r="C64" s="229">
        <v>8</v>
      </c>
      <c r="D64" s="229">
        <v>13</v>
      </c>
      <c r="E64" s="229">
        <v>8</v>
      </c>
      <c r="F64" s="229">
        <v>13</v>
      </c>
      <c r="G64" s="250"/>
      <c r="H64" s="250"/>
      <c r="I64" s="250"/>
      <c r="J64" s="250"/>
      <c r="K64" s="250"/>
      <c r="L64" s="250"/>
      <c r="M64" s="250"/>
      <c r="N64" s="250"/>
      <c r="O64" s="250"/>
      <c r="P64" s="250"/>
      <c r="Q64" s="13"/>
    </row>
    <row r="65" spans="1:17" x14ac:dyDescent="0.55000000000000004">
      <c r="A65" s="164" t="s">
        <v>112</v>
      </c>
      <c r="B65" s="189" t="s">
        <v>64</v>
      </c>
      <c r="C65" s="198">
        <v>40</v>
      </c>
      <c r="D65" s="198">
        <v>50</v>
      </c>
      <c r="E65" s="199">
        <v>40</v>
      </c>
      <c r="F65" s="199">
        <v>50</v>
      </c>
      <c r="G65" s="249">
        <v>1.64</v>
      </c>
      <c r="H65" s="249">
        <v>2.2999999999999998</v>
      </c>
      <c r="I65" s="249">
        <v>0.48</v>
      </c>
      <c r="J65" s="249">
        <v>0.6</v>
      </c>
      <c r="K65" s="249">
        <v>13.36</v>
      </c>
      <c r="L65" s="249">
        <v>16.7</v>
      </c>
      <c r="M65" s="249">
        <f>G65*4+I65*9+K65*4</f>
        <v>64.319999999999993</v>
      </c>
      <c r="N65" s="249">
        <f>H65*4+J65*9+L65*4</f>
        <v>81.399999999999991</v>
      </c>
      <c r="O65" s="249">
        <v>0</v>
      </c>
      <c r="P65" s="249">
        <v>0</v>
      </c>
      <c r="Q65" s="13"/>
    </row>
    <row r="66" spans="1:17" x14ac:dyDescent="0.55000000000000004">
      <c r="A66" s="164"/>
      <c r="B66" s="189" t="s">
        <v>32</v>
      </c>
      <c r="C66" s="198"/>
      <c r="D66" s="198"/>
      <c r="E66" s="208">
        <f t="shared" ref="E66:P66" si="2">E23+E33+E50+E51+E62+E65</f>
        <v>510</v>
      </c>
      <c r="F66" s="208">
        <f t="shared" si="2"/>
        <v>725</v>
      </c>
      <c r="G66" s="208">
        <f t="shared" si="2"/>
        <v>25.99</v>
      </c>
      <c r="H66" s="208">
        <f t="shared" si="2"/>
        <v>32.739999999999995</v>
      </c>
      <c r="I66" s="208">
        <f t="shared" si="2"/>
        <v>19.079999999999998</v>
      </c>
      <c r="J66" s="208">
        <f t="shared" si="2"/>
        <v>24.93</v>
      </c>
      <c r="K66" s="208">
        <f t="shared" si="2"/>
        <v>48.22</v>
      </c>
      <c r="L66" s="208">
        <f t="shared" si="2"/>
        <v>79.33</v>
      </c>
      <c r="M66" s="208">
        <f t="shared" si="2"/>
        <v>455.41</v>
      </c>
      <c r="N66" s="208">
        <f t="shared" si="2"/>
        <v>658.93999999999994</v>
      </c>
      <c r="O66" s="208">
        <f t="shared" si="2"/>
        <v>12.530000000000001</v>
      </c>
      <c r="P66" s="208">
        <f t="shared" si="2"/>
        <v>16.600000000000001</v>
      </c>
      <c r="Q66" s="13"/>
    </row>
    <row r="67" spans="1:17" x14ac:dyDescent="0.55000000000000004">
      <c r="A67" s="164"/>
      <c r="B67" s="154" t="s">
        <v>65</v>
      </c>
      <c r="C67" s="200"/>
      <c r="D67" s="200"/>
      <c r="E67" s="201"/>
      <c r="F67" s="175"/>
      <c r="G67" s="202"/>
      <c r="H67" s="202"/>
      <c r="I67" s="202"/>
      <c r="J67" s="202"/>
      <c r="K67" s="202"/>
      <c r="L67" s="202"/>
      <c r="M67" s="202"/>
      <c r="N67" s="202"/>
      <c r="O67" s="202"/>
      <c r="P67" s="202"/>
      <c r="Q67" s="13"/>
    </row>
    <row r="68" spans="1:17" x14ac:dyDescent="0.55000000000000004">
      <c r="A68" s="164" t="s">
        <v>113</v>
      </c>
      <c r="B68" s="155" t="s">
        <v>114</v>
      </c>
      <c r="C68" s="156"/>
      <c r="D68" s="156"/>
      <c r="E68" s="199">
        <v>150</v>
      </c>
      <c r="F68" s="170">
        <v>200</v>
      </c>
      <c r="G68" s="202">
        <v>12.86</v>
      </c>
      <c r="H68" s="202">
        <v>17.149999999999999</v>
      </c>
      <c r="I68" s="202">
        <v>14.29</v>
      </c>
      <c r="J68" s="202">
        <v>19.05</v>
      </c>
      <c r="K68" s="202">
        <v>25.32</v>
      </c>
      <c r="L68" s="202">
        <v>33.76</v>
      </c>
      <c r="M68" s="202">
        <v>200.95</v>
      </c>
      <c r="N68" s="202">
        <v>267.93</v>
      </c>
      <c r="O68" s="202">
        <v>0.34</v>
      </c>
      <c r="P68" s="202">
        <v>0.45</v>
      </c>
      <c r="Q68" s="13"/>
    </row>
    <row r="69" spans="1:17" x14ac:dyDescent="0.55000000000000004">
      <c r="A69" s="164"/>
      <c r="B69" s="36" t="s">
        <v>115</v>
      </c>
      <c r="C69" s="147"/>
      <c r="D69" s="147"/>
      <c r="E69" s="62">
        <v>21</v>
      </c>
      <c r="F69" s="62">
        <v>26</v>
      </c>
      <c r="G69" s="202">
        <v>1.51</v>
      </c>
      <c r="H69" s="202">
        <v>1.87</v>
      </c>
      <c r="I69" s="202">
        <v>1.78</v>
      </c>
      <c r="J69" s="202">
        <v>2.2000000000000002</v>
      </c>
      <c r="K69" s="202">
        <v>11.65</v>
      </c>
      <c r="L69" s="202">
        <v>14.42</v>
      </c>
      <c r="M69" s="202">
        <v>68.599999999999994</v>
      </c>
      <c r="N69" s="202">
        <v>84.93</v>
      </c>
      <c r="O69" s="202">
        <v>0.21</v>
      </c>
      <c r="P69" s="202">
        <v>0.26</v>
      </c>
      <c r="Q69" s="13"/>
    </row>
    <row r="70" spans="1:17" x14ac:dyDescent="0.55000000000000004">
      <c r="A70" s="164"/>
      <c r="B70" s="37" t="s">
        <v>22</v>
      </c>
      <c r="C70" s="38">
        <v>4</v>
      </c>
      <c r="D70" s="38">
        <v>5</v>
      </c>
      <c r="E70" s="38">
        <v>4</v>
      </c>
      <c r="F70" s="38">
        <v>5</v>
      </c>
      <c r="G70" s="202"/>
      <c r="H70" s="202"/>
      <c r="I70" s="202"/>
      <c r="J70" s="202"/>
      <c r="K70" s="202"/>
      <c r="L70" s="202"/>
      <c r="M70" s="202"/>
      <c r="N70" s="202"/>
      <c r="O70" s="202"/>
      <c r="P70" s="202"/>
      <c r="Q70" s="13"/>
    </row>
    <row r="71" spans="1:17" x14ac:dyDescent="0.55000000000000004">
      <c r="A71" s="164"/>
      <c r="B71" s="37" t="s">
        <v>20</v>
      </c>
      <c r="C71" s="38">
        <v>11</v>
      </c>
      <c r="D71" s="38">
        <v>15</v>
      </c>
      <c r="E71" s="38">
        <v>11</v>
      </c>
      <c r="F71" s="38">
        <v>15</v>
      </c>
      <c r="G71" s="202"/>
      <c r="H71" s="202"/>
      <c r="I71" s="202"/>
      <c r="J71" s="202"/>
      <c r="K71" s="202"/>
      <c r="L71" s="202"/>
      <c r="M71" s="202"/>
      <c r="N71" s="202"/>
      <c r="O71" s="202"/>
      <c r="P71" s="202"/>
      <c r="Q71" s="13"/>
    </row>
    <row r="72" spans="1:17" x14ac:dyDescent="0.55000000000000004">
      <c r="A72" s="164"/>
      <c r="B72" s="39" t="s">
        <v>116</v>
      </c>
      <c r="C72" s="38">
        <v>30</v>
      </c>
      <c r="D72" s="38">
        <v>40</v>
      </c>
      <c r="E72" s="38">
        <v>30</v>
      </c>
      <c r="F72" s="38">
        <v>40</v>
      </c>
      <c r="G72" s="202"/>
      <c r="H72" s="202"/>
      <c r="I72" s="202"/>
      <c r="J72" s="202"/>
      <c r="K72" s="202"/>
      <c r="L72" s="202"/>
      <c r="M72" s="202"/>
      <c r="N72" s="202"/>
      <c r="O72" s="202"/>
      <c r="P72" s="202"/>
      <c r="Q72" s="13"/>
    </row>
    <row r="73" spans="1:17" ht="39" customHeight="1" x14ac:dyDescent="0.55000000000000004">
      <c r="A73" s="164"/>
      <c r="B73" s="39" t="s">
        <v>117</v>
      </c>
      <c r="C73" s="38">
        <v>136</v>
      </c>
      <c r="D73" s="38">
        <v>181</v>
      </c>
      <c r="E73" s="38">
        <v>135</v>
      </c>
      <c r="F73" s="38">
        <v>180</v>
      </c>
      <c r="G73" s="202"/>
      <c r="H73" s="202"/>
      <c r="I73" s="202"/>
      <c r="J73" s="202"/>
      <c r="K73" s="202"/>
      <c r="L73" s="202"/>
      <c r="M73" s="202"/>
      <c r="N73" s="202"/>
      <c r="O73" s="202"/>
      <c r="P73" s="202"/>
      <c r="Q73" s="16"/>
    </row>
    <row r="74" spans="1:17" x14ac:dyDescent="0.55000000000000004">
      <c r="A74" s="164"/>
      <c r="B74" s="39" t="s">
        <v>118</v>
      </c>
      <c r="C74" s="38">
        <v>21</v>
      </c>
      <c r="D74" s="38">
        <v>26</v>
      </c>
      <c r="E74" s="38">
        <v>21</v>
      </c>
      <c r="F74" s="38">
        <v>26</v>
      </c>
      <c r="G74" s="202"/>
      <c r="H74" s="202"/>
      <c r="I74" s="202"/>
      <c r="J74" s="202"/>
      <c r="K74" s="202"/>
      <c r="L74" s="202"/>
      <c r="M74" s="202"/>
      <c r="N74" s="202"/>
      <c r="O74" s="202"/>
      <c r="P74" s="202"/>
      <c r="Q74" s="17"/>
    </row>
    <row r="75" spans="1:17" x14ac:dyDescent="0.55000000000000004">
      <c r="A75" s="164"/>
      <c r="B75" s="39" t="s">
        <v>40</v>
      </c>
      <c r="C75" s="38">
        <v>4.5</v>
      </c>
      <c r="D75" s="38">
        <v>5</v>
      </c>
      <c r="E75" s="38">
        <v>4.5</v>
      </c>
      <c r="F75" s="38">
        <v>5</v>
      </c>
      <c r="G75" s="202"/>
      <c r="H75" s="202"/>
      <c r="I75" s="202"/>
      <c r="J75" s="202"/>
      <c r="K75" s="202"/>
      <c r="L75" s="202"/>
      <c r="M75" s="202"/>
      <c r="N75" s="202"/>
      <c r="O75" s="202"/>
      <c r="P75" s="202"/>
      <c r="Q75" s="17"/>
    </row>
    <row r="76" spans="1:17" x14ac:dyDescent="0.55000000000000004">
      <c r="A76" s="164" t="s">
        <v>119</v>
      </c>
      <c r="B76" s="189" t="s">
        <v>120</v>
      </c>
      <c r="C76" s="198"/>
      <c r="D76" s="198"/>
      <c r="E76" s="199">
        <v>180</v>
      </c>
      <c r="F76" s="199">
        <v>200</v>
      </c>
      <c r="G76" s="202">
        <v>0.04</v>
      </c>
      <c r="H76" s="202">
        <v>0.04</v>
      </c>
      <c r="I76" s="202">
        <v>0</v>
      </c>
      <c r="J76" s="202">
        <v>0</v>
      </c>
      <c r="K76" s="202">
        <v>10.1</v>
      </c>
      <c r="L76" s="202">
        <v>13.12</v>
      </c>
      <c r="M76" s="202">
        <v>41</v>
      </c>
      <c r="N76" s="202">
        <v>54</v>
      </c>
      <c r="O76" s="202">
        <v>1.6</v>
      </c>
      <c r="P76" s="202">
        <v>2</v>
      </c>
      <c r="Q76" s="17"/>
    </row>
    <row r="77" spans="1:17" x14ac:dyDescent="0.55000000000000004">
      <c r="A77" s="164"/>
      <c r="B77" s="190" t="s">
        <v>75</v>
      </c>
      <c r="C77" s="229">
        <v>0.45</v>
      </c>
      <c r="D77" s="229">
        <v>0.54</v>
      </c>
      <c r="E77" s="229">
        <v>0.45</v>
      </c>
      <c r="F77" s="229">
        <v>0.54</v>
      </c>
      <c r="G77" s="202"/>
      <c r="H77" s="202"/>
      <c r="I77" s="202"/>
      <c r="J77" s="202"/>
      <c r="K77" s="202"/>
      <c r="L77" s="202"/>
      <c r="M77" s="202"/>
      <c r="N77" s="202"/>
      <c r="O77" s="202"/>
      <c r="P77" s="202"/>
      <c r="Q77" s="17"/>
    </row>
    <row r="78" spans="1:17" x14ac:dyDescent="0.55000000000000004">
      <c r="A78" s="164"/>
      <c r="B78" s="190" t="s">
        <v>22</v>
      </c>
      <c r="C78" s="201">
        <v>10</v>
      </c>
      <c r="D78" s="201">
        <v>13</v>
      </c>
      <c r="E78" s="201">
        <v>10</v>
      </c>
      <c r="F78" s="201">
        <v>13</v>
      </c>
      <c r="G78" s="202"/>
      <c r="H78" s="202"/>
      <c r="I78" s="202"/>
      <c r="J78" s="202"/>
      <c r="K78" s="202"/>
      <c r="L78" s="202"/>
      <c r="M78" s="202"/>
      <c r="N78" s="202"/>
      <c r="O78" s="202"/>
      <c r="P78" s="202"/>
      <c r="Q78" s="17"/>
    </row>
    <row r="79" spans="1:17" x14ac:dyDescent="0.55000000000000004">
      <c r="A79" s="164"/>
      <c r="B79" s="190" t="s">
        <v>121</v>
      </c>
      <c r="C79" s="201">
        <v>5</v>
      </c>
      <c r="D79" s="201">
        <v>6</v>
      </c>
      <c r="E79" s="201">
        <v>4</v>
      </c>
      <c r="F79" s="201">
        <v>5</v>
      </c>
      <c r="G79" s="202"/>
      <c r="H79" s="202"/>
      <c r="I79" s="202"/>
      <c r="J79" s="202"/>
      <c r="K79" s="202"/>
      <c r="L79" s="202"/>
      <c r="M79" s="202"/>
      <c r="N79" s="202"/>
      <c r="O79" s="202"/>
      <c r="P79" s="202"/>
      <c r="Q79" s="17"/>
    </row>
    <row r="80" spans="1:17" ht="39" customHeight="1" x14ac:dyDescent="0.55000000000000004">
      <c r="A80" s="191" t="s">
        <v>122</v>
      </c>
      <c r="B80" s="223" t="s">
        <v>123</v>
      </c>
      <c r="C80" s="198"/>
      <c r="D80" s="198"/>
      <c r="E80" s="248">
        <v>13</v>
      </c>
      <c r="F80" s="248">
        <v>42</v>
      </c>
      <c r="G80" s="250">
        <v>0.97</v>
      </c>
      <c r="H80" s="250">
        <v>3.13</v>
      </c>
      <c r="I80" s="250">
        <v>1.23</v>
      </c>
      <c r="J80" s="250">
        <v>3.97</v>
      </c>
      <c r="K80" s="250">
        <v>4.1100000000000003</v>
      </c>
      <c r="L80" s="250">
        <v>13.28</v>
      </c>
      <c r="M80" s="250">
        <v>43.64</v>
      </c>
      <c r="N80" s="250">
        <v>140.99</v>
      </c>
      <c r="O80" s="250">
        <v>0</v>
      </c>
      <c r="P80" s="250">
        <v>0</v>
      </c>
      <c r="Q80" s="16"/>
    </row>
    <row r="81" spans="1:17" x14ac:dyDescent="0.55000000000000004">
      <c r="A81" s="164"/>
      <c r="B81" s="191" t="s">
        <v>124</v>
      </c>
      <c r="C81" s="40">
        <v>13</v>
      </c>
      <c r="D81" s="40">
        <v>42</v>
      </c>
      <c r="E81" s="40">
        <v>13</v>
      </c>
      <c r="F81" s="40">
        <v>42</v>
      </c>
      <c r="G81" s="202"/>
      <c r="H81" s="202"/>
      <c r="I81" s="202"/>
      <c r="J81" s="202"/>
      <c r="K81" s="202"/>
      <c r="L81" s="202"/>
      <c r="M81" s="202"/>
      <c r="N81" s="202"/>
      <c r="O81" s="202"/>
      <c r="P81" s="202"/>
      <c r="Q81" s="16"/>
    </row>
    <row r="82" spans="1:17" x14ac:dyDescent="0.55000000000000004">
      <c r="A82" s="188" t="s">
        <v>125</v>
      </c>
      <c r="B82" s="24" t="s">
        <v>77</v>
      </c>
      <c r="C82" s="19">
        <v>93</v>
      </c>
      <c r="D82" s="19">
        <v>93</v>
      </c>
      <c r="E82" s="248">
        <v>93</v>
      </c>
      <c r="F82" s="248">
        <v>93</v>
      </c>
      <c r="G82" s="250">
        <v>0.37</v>
      </c>
      <c r="H82" s="250">
        <v>0.37</v>
      </c>
      <c r="I82" s="250">
        <v>0.37</v>
      </c>
      <c r="J82" s="250">
        <v>0.37</v>
      </c>
      <c r="K82" s="250">
        <v>9.73</v>
      </c>
      <c r="L82" s="250">
        <v>9.73</v>
      </c>
      <c r="M82" s="250">
        <v>41.85</v>
      </c>
      <c r="N82" s="250">
        <v>41.85</v>
      </c>
      <c r="O82" s="250">
        <v>9.3000000000000007</v>
      </c>
      <c r="P82" s="250">
        <v>9.3000000000000007</v>
      </c>
      <c r="Q82" s="16"/>
    </row>
    <row r="83" spans="1:17" x14ac:dyDescent="0.55000000000000004">
      <c r="A83" s="164"/>
      <c r="B83" s="189" t="s">
        <v>32</v>
      </c>
      <c r="C83" s="198"/>
      <c r="D83" s="198"/>
      <c r="E83" s="208">
        <f t="shared" ref="E83:P83" si="3">E68+E69+E76+E80+E82</f>
        <v>457</v>
      </c>
      <c r="F83" s="208">
        <f t="shared" si="3"/>
        <v>561</v>
      </c>
      <c r="G83" s="208">
        <f t="shared" si="3"/>
        <v>15.749999999999998</v>
      </c>
      <c r="H83" s="208">
        <f t="shared" si="3"/>
        <v>22.56</v>
      </c>
      <c r="I83" s="208">
        <f t="shared" si="3"/>
        <v>17.670000000000002</v>
      </c>
      <c r="J83" s="208">
        <f t="shared" si="3"/>
        <v>25.59</v>
      </c>
      <c r="K83" s="208">
        <f t="shared" si="3"/>
        <v>60.91</v>
      </c>
      <c r="L83" s="208">
        <f t="shared" si="3"/>
        <v>84.31</v>
      </c>
      <c r="M83" s="208">
        <f t="shared" si="3"/>
        <v>396.03999999999996</v>
      </c>
      <c r="N83" s="208">
        <f t="shared" si="3"/>
        <v>589.70000000000005</v>
      </c>
      <c r="O83" s="208">
        <f t="shared" si="3"/>
        <v>11.450000000000001</v>
      </c>
      <c r="P83" s="208">
        <f t="shared" si="3"/>
        <v>12.010000000000002</v>
      </c>
      <c r="Q83" s="16"/>
    </row>
    <row r="84" spans="1:17" x14ac:dyDescent="0.55000000000000004">
      <c r="A84" s="164"/>
      <c r="B84" s="163" t="s">
        <v>79</v>
      </c>
      <c r="C84" s="209"/>
      <c r="D84" s="209"/>
      <c r="E84" s="209"/>
      <c r="F84" s="209"/>
      <c r="G84" s="202"/>
      <c r="H84" s="202"/>
      <c r="I84" s="202"/>
      <c r="J84" s="202"/>
      <c r="K84" s="202"/>
      <c r="L84" s="202"/>
      <c r="M84" s="202"/>
      <c r="N84" s="202"/>
      <c r="O84" s="202"/>
      <c r="P84" s="202"/>
      <c r="Q84" s="16"/>
    </row>
    <row r="85" spans="1:17" x14ac:dyDescent="0.55000000000000004">
      <c r="A85" s="195" t="s">
        <v>126</v>
      </c>
      <c r="B85" s="189" t="s">
        <v>81</v>
      </c>
      <c r="C85" s="247">
        <v>154</v>
      </c>
      <c r="D85" s="247">
        <v>154</v>
      </c>
      <c r="E85" s="248">
        <v>150</v>
      </c>
      <c r="F85" s="248">
        <v>150</v>
      </c>
      <c r="G85" s="250">
        <v>4.3600000000000003</v>
      </c>
      <c r="H85" s="250">
        <v>4.3600000000000003</v>
      </c>
      <c r="I85" s="250">
        <v>3.76</v>
      </c>
      <c r="J85" s="250">
        <v>3.76</v>
      </c>
      <c r="K85" s="250">
        <v>6</v>
      </c>
      <c r="L85" s="250">
        <v>6</v>
      </c>
      <c r="M85" s="250">
        <v>79.5</v>
      </c>
      <c r="N85" s="250">
        <v>79.5</v>
      </c>
      <c r="O85" s="250">
        <v>1.06</v>
      </c>
      <c r="P85" s="250">
        <v>1.06</v>
      </c>
      <c r="Q85" s="16"/>
    </row>
    <row r="86" spans="1:17" x14ac:dyDescent="0.55000000000000004">
      <c r="A86" s="164"/>
      <c r="B86" s="189" t="s">
        <v>32</v>
      </c>
      <c r="C86" s="198"/>
      <c r="D86" s="198"/>
      <c r="E86" s="208">
        <f>E85</f>
        <v>150</v>
      </c>
      <c r="F86" s="208">
        <f t="shared" ref="F86:P86" si="4">F85</f>
        <v>150</v>
      </c>
      <c r="G86" s="208">
        <f t="shared" si="4"/>
        <v>4.3600000000000003</v>
      </c>
      <c r="H86" s="208">
        <f t="shared" si="4"/>
        <v>4.3600000000000003</v>
      </c>
      <c r="I86" s="208">
        <f t="shared" si="4"/>
        <v>3.76</v>
      </c>
      <c r="J86" s="208">
        <f t="shared" si="4"/>
        <v>3.76</v>
      </c>
      <c r="K86" s="208">
        <f t="shared" si="4"/>
        <v>6</v>
      </c>
      <c r="L86" s="208">
        <f t="shared" si="4"/>
        <v>6</v>
      </c>
      <c r="M86" s="208">
        <f t="shared" si="4"/>
        <v>79.5</v>
      </c>
      <c r="N86" s="208">
        <f t="shared" si="4"/>
        <v>79.5</v>
      </c>
      <c r="O86" s="208">
        <f t="shared" si="4"/>
        <v>1.06</v>
      </c>
      <c r="P86" s="208">
        <f t="shared" si="4"/>
        <v>1.06</v>
      </c>
      <c r="Q86" s="16"/>
    </row>
    <row r="87" spans="1:17" x14ac:dyDescent="0.55000000000000004">
      <c r="A87" s="164"/>
      <c r="B87" s="164" t="s">
        <v>82</v>
      </c>
      <c r="C87" s="201"/>
      <c r="D87" s="201"/>
      <c r="E87" s="201"/>
      <c r="F87" s="175"/>
      <c r="G87" s="202"/>
      <c r="H87" s="202"/>
      <c r="I87" s="202"/>
      <c r="J87" s="202"/>
      <c r="K87" s="200"/>
      <c r="L87" s="200"/>
      <c r="M87" s="200"/>
      <c r="N87" s="200"/>
      <c r="O87" s="200"/>
      <c r="P87" s="200"/>
      <c r="Q87" s="16"/>
    </row>
    <row r="88" spans="1:17" x14ac:dyDescent="0.55000000000000004">
      <c r="A88" s="222"/>
      <c r="B88" s="190" t="s">
        <v>83</v>
      </c>
      <c r="C88" s="199">
        <v>4</v>
      </c>
      <c r="D88" s="199">
        <v>6</v>
      </c>
      <c r="E88" s="199">
        <v>4</v>
      </c>
      <c r="F88" s="199">
        <v>6</v>
      </c>
      <c r="G88" s="200"/>
      <c r="H88" s="200"/>
      <c r="I88" s="200"/>
      <c r="J88" s="200"/>
      <c r="K88" s="200"/>
      <c r="L88" s="200"/>
      <c r="M88" s="200"/>
      <c r="N88" s="200"/>
      <c r="O88" s="200"/>
      <c r="P88" s="200"/>
    </row>
    <row r="89" spans="1:17" x14ac:dyDescent="0.55000000000000004">
      <c r="A89" s="222"/>
      <c r="B89" s="197" t="s">
        <v>84</v>
      </c>
      <c r="C89" s="172"/>
      <c r="D89" s="172"/>
      <c r="E89" s="41">
        <f t="shared" ref="E89:P89" si="5">E17+E21+E66+E83+E86</f>
        <v>1584</v>
      </c>
      <c r="F89" s="41">
        <f t="shared" si="5"/>
        <v>1987</v>
      </c>
      <c r="G89" s="41">
        <f t="shared" si="5"/>
        <v>56.599999999999994</v>
      </c>
      <c r="H89" s="41">
        <f t="shared" si="5"/>
        <v>72.759999999999991</v>
      </c>
      <c r="I89" s="41">
        <f t="shared" si="5"/>
        <v>57.23</v>
      </c>
      <c r="J89" s="41">
        <f t="shared" si="5"/>
        <v>75.7</v>
      </c>
      <c r="K89" s="41">
        <f t="shared" si="5"/>
        <v>166.99</v>
      </c>
      <c r="L89" s="41">
        <f t="shared" si="5"/>
        <v>236.67000000000002</v>
      </c>
      <c r="M89" s="41">
        <f t="shared" si="5"/>
        <v>1331.18</v>
      </c>
      <c r="N89" s="41">
        <f t="shared" si="5"/>
        <v>1840.5800000000002</v>
      </c>
      <c r="O89" s="41">
        <f t="shared" si="5"/>
        <v>28.03</v>
      </c>
      <c r="P89" s="41">
        <f t="shared" si="5"/>
        <v>33.470000000000006</v>
      </c>
    </row>
    <row r="123" spans="5:5" s="14" customFormat="1" x14ac:dyDescent="0.55000000000000004">
      <c r="E123" s="42"/>
    </row>
  </sheetData>
  <mergeCells count="11">
    <mergeCell ref="A1:A3"/>
    <mergeCell ref="G3:H3"/>
    <mergeCell ref="I3:J3"/>
    <mergeCell ref="K3:L3"/>
    <mergeCell ref="O3:P3"/>
    <mergeCell ref="O1:P2"/>
    <mergeCell ref="B1:B3"/>
    <mergeCell ref="E1:F2"/>
    <mergeCell ref="G1:L2"/>
    <mergeCell ref="M1:N2"/>
    <mergeCell ref="C1:D2"/>
  </mergeCells>
  <pageMargins left="0" right="0" top="0" bottom="0" header="0" footer="0"/>
  <pageSetup paperSize="9" scale="33" fitToHeight="2" orientation="landscape" r:id="rId1"/>
  <rowBreaks count="1" manualBreakCount="1">
    <brk id="43" max="15" man="1"/>
  </rowBreaks>
  <colBreaks count="2" manualBreakCount="2">
    <brk id="16" max="84" man="1"/>
    <brk id="17" max="68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8"/>
  <sheetViews>
    <sheetView zoomScale="42" zoomScaleNormal="106" zoomScaleSheetLayoutView="42" workbookViewId="0">
      <selection sqref="A1:IV65536"/>
    </sheetView>
  </sheetViews>
  <sheetFormatPr defaultRowHeight="38.25" x14ac:dyDescent="0.55000000000000004"/>
  <cols>
    <col min="1" max="1" width="33" style="28" customWidth="1"/>
    <col min="2" max="2" width="96.140625" style="53" customWidth="1"/>
    <col min="3" max="3" width="21.85546875" style="54" bestFit="1" customWidth="1"/>
    <col min="4" max="4" width="20.140625" style="54" bestFit="1" customWidth="1"/>
    <col min="5" max="6" width="23.5703125" style="14" bestFit="1" customWidth="1"/>
    <col min="7" max="10" width="16.7109375" style="14" bestFit="1" customWidth="1"/>
    <col min="11" max="12" width="20.140625" style="14" bestFit="1" customWidth="1"/>
    <col min="13" max="14" width="23.5703125" style="14" bestFit="1" customWidth="1"/>
    <col min="15" max="16" width="16.7109375" style="14" bestFit="1" customWidth="1"/>
    <col min="17" max="17" width="6" style="14" customWidth="1"/>
    <col min="18" max="16384" width="9.140625" style="14"/>
  </cols>
  <sheetData>
    <row r="1" spans="1:16" ht="38.25" customHeight="1" x14ac:dyDescent="0.55000000000000004">
      <c r="A1" s="293" t="s">
        <v>0</v>
      </c>
      <c r="B1" s="294" t="s">
        <v>557</v>
      </c>
      <c r="C1" s="293" t="s">
        <v>2</v>
      </c>
      <c r="D1" s="292"/>
      <c r="E1" s="293" t="s">
        <v>2</v>
      </c>
      <c r="F1" s="292"/>
      <c r="G1" s="291" t="s">
        <v>3</v>
      </c>
      <c r="H1" s="291"/>
      <c r="I1" s="291"/>
      <c r="J1" s="291"/>
      <c r="K1" s="291"/>
      <c r="L1" s="291"/>
      <c r="M1" s="293" t="s">
        <v>4</v>
      </c>
      <c r="N1" s="292"/>
      <c r="O1" s="293" t="s">
        <v>5</v>
      </c>
      <c r="P1" s="293"/>
    </row>
    <row r="2" spans="1:16" x14ac:dyDescent="0.55000000000000004">
      <c r="A2" s="293"/>
      <c r="B2" s="295"/>
      <c r="C2" s="292"/>
      <c r="D2" s="292"/>
      <c r="E2" s="292"/>
      <c r="F2" s="292"/>
      <c r="G2" s="291"/>
      <c r="H2" s="291"/>
      <c r="I2" s="291"/>
      <c r="J2" s="291"/>
      <c r="K2" s="291"/>
      <c r="L2" s="291"/>
      <c r="M2" s="292"/>
      <c r="N2" s="292"/>
      <c r="O2" s="293"/>
      <c r="P2" s="293"/>
    </row>
    <row r="3" spans="1:16" ht="95.25" customHeight="1" x14ac:dyDescent="0.55000000000000004">
      <c r="A3" s="293"/>
      <c r="B3" s="296"/>
      <c r="C3" s="284" t="s">
        <v>6</v>
      </c>
      <c r="D3" s="284" t="s">
        <v>7</v>
      </c>
      <c r="E3" s="284" t="s">
        <v>6</v>
      </c>
      <c r="F3" s="284" t="s">
        <v>7</v>
      </c>
      <c r="G3" s="293" t="s">
        <v>8</v>
      </c>
      <c r="H3" s="293"/>
      <c r="I3" s="293" t="s">
        <v>9</v>
      </c>
      <c r="J3" s="291"/>
      <c r="K3" s="291" t="s">
        <v>10</v>
      </c>
      <c r="L3" s="291"/>
      <c r="M3" s="284"/>
      <c r="N3" s="284"/>
      <c r="O3" s="291" t="s">
        <v>11</v>
      </c>
      <c r="P3" s="291"/>
    </row>
    <row r="4" spans="1:16" x14ac:dyDescent="0.55000000000000004">
      <c r="A4" s="222"/>
      <c r="B4" s="183" t="s">
        <v>12</v>
      </c>
      <c r="C4" s="46" t="s">
        <v>13</v>
      </c>
      <c r="D4" s="46" t="s">
        <v>14</v>
      </c>
      <c r="E4" s="222" t="s">
        <v>15</v>
      </c>
      <c r="F4" s="15" t="s">
        <v>15</v>
      </c>
      <c r="G4" s="15" t="s">
        <v>6</v>
      </c>
      <c r="H4" s="187" t="s">
        <v>7</v>
      </c>
      <c r="I4" s="15" t="s">
        <v>6</v>
      </c>
      <c r="J4" s="187" t="s">
        <v>7</v>
      </c>
      <c r="K4" s="15" t="s">
        <v>6</v>
      </c>
      <c r="L4" s="187" t="s">
        <v>7</v>
      </c>
      <c r="M4" s="15" t="s">
        <v>6</v>
      </c>
      <c r="N4" s="187" t="s">
        <v>7</v>
      </c>
      <c r="O4" s="15" t="s">
        <v>6</v>
      </c>
      <c r="P4" s="187" t="s">
        <v>7</v>
      </c>
    </row>
    <row r="5" spans="1:16" ht="39" customHeight="1" x14ac:dyDescent="0.55000000000000004">
      <c r="A5" s="188" t="s">
        <v>558</v>
      </c>
      <c r="B5" s="223" t="s">
        <v>559</v>
      </c>
      <c r="C5" s="247"/>
      <c r="D5" s="247"/>
      <c r="E5" s="248">
        <v>150</v>
      </c>
      <c r="F5" s="248">
        <v>200</v>
      </c>
      <c r="G5" s="250">
        <v>4.28</v>
      </c>
      <c r="H5" s="249">
        <v>5.71</v>
      </c>
      <c r="I5" s="249">
        <v>4.8600000000000003</v>
      </c>
      <c r="J5" s="249">
        <v>6.48</v>
      </c>
      <c r="K5" s="249">
        <v>18.32</v>
      </c>
      <c r="L5" s="249">
        <v>24.43</v>
      </c>
      <c r="M5" s="249">
        <v>134</v>
      </c>
      <c r="N5" s="249">
        <v>178.67</v>
      </c>
      <c r="O5" s="249">
        <v>2.67</v>
      </c>
      <c r="P5" s="249">
        <v>3.56</v>
      </c>
    </row>
    <row r="6" spans="1:16" x14ac:dyDescent="0.55000000000000004">
      <c r="A6" s="222"/>
      <c r="B6" s="191" t="s">
        <v>227</v>
      </c>
      <c r="C6" s="229">
        <v>15</v>
      </c>
      <c r="D6" s="229">
        <v>20</v>
      </c>
      <c r="E6" s="229">
        <v>15</v>
      </c>
      <c r="F6" s="229">
        <v>20</v>
      </c>
      <c r="G6" s="250"/>
      <c r="H6" s="250"/>
      <c r="I6" s="250"/>
      <c r="J6" s="250"/>
      <c r="K6" s="250"/>
      <c r="L6" s="250"/>
      <c r="M6" s="250"/>
      <c r="N6" s="250"/>
      <c r="O6" s="250"/>
      <c r="P6" s="250"/>
    </row>
    <row r="7" spans="1:16" x14ac:dyDescent="0.55000000000000004">
      <c r="A7" s="222"/>
      <c r="B7" s="48" t="s">
        <v>18</v>
      </c>
      <c r="C7" s="231">
        <v>90</v>
      </c>
      <c r="D7" s="231">
        <v>120</v>
      </c>
      <c r="E7" s="229">
        <v>90</v>
      </c>
      <c r="F7" s="229">
        <v>120</v>
      </c>
      <c r="G7" s="250"/>
      <c r="H7" s="249"/>
      <c r="I7" s="249"/>
      <c r="J7" s="249"/>
      <c r="K7" s="249"/>
      <c r="L7" s="249"/>
      <c r="M7" s="249"/>
      <c r="N7" s="249"/>
      <c r="O7" s="249"/>
      <c r="P7" s="249"/>
    </row>
    <row r="8" spans="1:16" x14ac:dyDescent="0.55000000000000004">
      <c r="A8" s="222"/>
      <c r="B8" s="48" t="s">
        <v>21</v>
      </c>
      <c r="C8" s="55">
        <v>2.5</v>
      </c>
      <c r="D8" s="55">
        <v>3</v>
      </c>
      <c r="E8" s="49">
        <v>2.5</v>
      </c>
      <c r="F8" s="49">
        <v>3</v>
      </c>
      <c r="G8" s="250"/>
      <c r="H8" s="249"/>
      <c r="I8" s="249"/>
      <c r="J8" s="249"/>
      <c r="K8" s="249"/>
      <c r="L8" s="249"/>
      <c r="M8" s="249"/>
      <c r="N8" s="249"/>
      <c r="O8" s="249"/>
      <c r="P8" s="249"/>
    </row>
    <row r="9" spans="1:16" x14ac:dyDescent="0.55000000000000004">
      <c r="A9" s="222"/>
      <c r="B9" s="48" t="s">
        <v>22</v>
      </c>
      <c r="C9" s="231">
        <v>3</v>
      </c>
      <c r="D9" s="231">
        <v>4</v>
      </c>
      <c r="E9" s="230">
        <v>3</v>
      </c>
      <c r="F9" s="230">
        <v>4</v>
      </c>
      <c r="G9" s="250"/>
      <c r="H9" s="249"/>
      <c r="I9" s="249"/>
      <c r="J9" s="249"/>
      <c r="K9" s="249"/>
      <c r="L9" s="249"/>
      <c r="M9" s="249"/>
      <c r="N9" s="249"/>
      <c r="O9" s="249"/>
      <c r="P9" s="249"/>
    </row>
    <row r="10" spans="1:16" x14ac:dyDescent="0.55000000000000004">
      <c r="A10" s="222"/>
      <c r="B10" s="191" t="s">
        <v>136</v>
      </c>
      <c r="C10" s="229">
        <v>22</v>
      </c>
      <c r="D10" s="229">
        <v>29</v>
      </c>
      <c r="E10" s="229">
        <v>15</v>
      </c>
      <c r="F10" s="229">
        <v>20</v>
      </c>
      <c r="G10" s="250"/>
      <c r="H10" s="249"/>
      <c r="I10" s="249"/>
      <c r="J10" s="249"/>
      <c r="K10" s="249"/>
      <c r="L10" s="249"/>
      <c r="M10" s="249"/>
      <c r="N10" s="249"/>
      <c r="O10" s="249"/>
      <c r="P10" s="249"/>
    </row>
    <row r="11" spans="1:16" ht="43.5" customHeight="1" x14ac:dyDescent="0.55000000000000004">
      <c r="A11" s="188" t="s">
        <v>560</v>
      </c>
      <c r="B11" s="223" t="s">
        <v>90</v>
      </c>
      <c r="C11" s="247"/>
      <c r="D11" s="247"/>
      <c r="E11" s="248">
        <v>180</v>
      </c>
      <c r="F11" s="248">
        <v>200</v>
      </c>
      <c r="G11" s="250">
        <v>2.1800000000000002</v>
      </c>
      <c r="H11" s="250">
        <v>2.98</v>
      </c>
      <c r="I11" s="250">
        <v>3.44</v>
      </c>
      <c r="J11" s="250">
        <v>4.32</v>
      </c>
      <c r="K11" s="250">
        <v>14.88</v>
      </c>
      <c r="L11" s="250">
        <v>18.13</v>
      </c>
      <c r="M11" s="250">
        <v>99.2</v>
      </c>
      <c r="N11" s="250">
        <v>123.32</v>
      </c>
      <c r="O11" s="250">
        <v>1.31</v>
      </c>
      <c r="P11" s="250">
        <v>1.65</v>
      </c>
    </row>
    <row r="12" spans="1:16" x14ac:dyDescent="0.55000000000000004">
      <c r="A12" s="222"/>
      <c r="B12" s="191" t="s">
        <v>18</v>
      </c>
      <c r="C12" s="229">
        <v>101</v>
      </c>
      <c r="D12" s="229">
        <v>127</v>
      </c>
      <c r="E12" s="229">
        <v>101</v>
      </c>
      <c r="F12" s="229">
        <v>127</v>
      </c>
      <c r="G12" s="249"/>
      <c r="H12" s="249"/>
      <c r="I12" s="249"/>
      <c r="J12" s="249"/>
      <c r="K12" s="249"/>
      <c r="L12" s="249"/>
      <c r="M12" s="249"/>
      <c r="N12" s="249"/>
      <c r="O12" s="249"/>
      <c r="P12" s="249"/>
    </row>
    <row r="13" spans="1:16" x14ac:dyDescent="0.55000000000000004">
      <c r="A13" s="222"/>
      <c r="B13" s="191" t="s">
        <v>91</v>
      </c>
      <c r="C13" s="229">
        <v>1.43</v>
      </c>
      <c r="D13" s="229">
        <v>1.72</v>
      </c>
      <c r="E13" s="229">
        <v>1.43</v>
      </c>
      <c r="F13" s="229">
        <v>1.72</v>
      </c>
      <c r="G13" s="249"/>
      <c r="H13" s="249"/>
      <c r="I13" s="249"/>
      <c r="J13" s="249"/>
      <c r="K13" s="249"/>
      <c r="L13" s="249"/>
      <c r="M13" s="249"/>
      <c r="N13" s="249"/>
      <c r="O13" s="249"/>
      <c r="P13" s="249"/>
    </row>
    <row r="14" spans="1:16" x14ac:dyDescent="0.55000000000000004">
      <c r="A14" s="222"/>
      <c r="B14" s="191" t="s">
        <v>22</v>
      </c>
      <c r="C14" s="229">
        <v>10</v>
      </c>
      <c r="D14" s="229">
        <v>12</v>
      </c>
      <c r="E14" s="229">
        <v>10</v>
      </c>
      <c r="F14" s="229">
        <v>12</v>
      </c>
      <c r="G14" s="249"/>
      <c r="H14" s="249"/>
      <c r="I14" s="249"/>
      <c r="J14" s="249"/>
      <c r="K14" s="249"/>
      <c r="L14" s="249"/>
      <c r="M14" s="249"/>
      <c r="N14" s="249"/>
      <c r="O14" s="249"/>
      <c r="P14" s="249"/>
    </row>
    <row r="15" spans="1:16" ht="39" customHeight="1" x14ac:dyDescent="0.55000000000000004">
      <c r="A15" s="188" t="s">
        <v>561</v>
      </c>
      <c r="B15" s="223" t="s">
        <v>93</v>
      </c>
      <c r="C15" s="247"/>
      <c r="D15" s="247"/>
      <c r="E15" s="228">
        <v>37</v>
      </c>
      <c r="F15" s="228">
        <v>51</v>
      </c>
      <c r="G15" s="200">
        <v>1.48</v>
      </c>
      <c r="H15" s="200">
        <v>1.8</v>
      </c>
      <c r="I15" s="200">
        <v>4.99</v>
      </c>
      <c r="J15" s="200">
        <v>6.88</v>
      </c>
      <c r="K15" s="200">
        <v>13.8</v>
      </c>
      <c r="L15" s="200">
        <v>18</v>
      </c>
      <c r="M15" s="200">
        <f>G15*4+I15*9+K15*4</f>
        <v>106.03</v>
      </c>
      <c r="N15" s="200">
        <f>H15*4+J15*9+L15*4</f>
        <v>141.12</v>
      </c>
      <c r="O15" s="200">
        <v>0</v>
      </c>
      <c r="P15" s="200">
        <v>0</v>
      </c>
    </row>
    <row r="16" spans="1:16" x14ac:dyDescent="0.55000000000000004">
      <c r="A16" s="222"/>
      <c r="B16" s="191" t="s">
        <v>29</v>
      </c>
      <c r="C16" s="229">
        <v>5</v>
      </c>
      <c r="D16" s="229">
        <v>5</v>
      </c>
      <c r="E16" s="229">
        <v>5</v>
      </c>
      <c r="F16" s="229">
        <v>5</v>
      </c>
      <c r="G16" s="250"/>
      <c r="H16" s="250"/>
      <c r="I16" s="250"/>
      <c r="J16" s="250"/>
      <c r="K16" s="250"/>
      <c r="L16" s="250"/>
      <c r="M16" s="250"/>
      <c r="N16" s="250"/>
      <c r="O16" s="250"/>
      <c r="P16" s="250"/>
    </row>
    <row r="17" spans="1:16" x14ac:dyDescent="0.55000000000000004">
      <c r="A17" s="222"/>
      <c r="B17" s="191" t="s">
        <v>30</v>
      </c>
      <c r="C17" s="229">
        <v>32</v>
      </c>
      <c r="D17" s="229">
        <v>46</v>
      </c>
      <c r="E17" s="229">
        <v>32</v>
      </c>
      <c r="F17" s="229">
        <v>46</v>
      </c>
      <c r="G17" s="250"/>
      <c r="H17" s="250"/>
      <c r="I17" s="250"/>
      <c r="J17" s="250"/>
      <c r="K17" s="250"/>
      <c r="L17" s="250"/>
      <c r="M17" s="250"/>
      <c r="N17" s="250"/>
      <c r="O17" s="250"/>
      <c r="P17" s="250"/>
    </row>
    <row r="18" spans="1:16" x14ac:dyDescent="0.55000000000000004">
      <c r="A18" s="222"/>
      <c r="B18" s="223" t="s">
        <v>32</v>
      </c>
      <c r="C18" s="247"/>
      <c r="D18" s="247"/>
      <c r="E18" s="27">
        <f>E5+E11+E15</f>
        <v>367</v>
      </c>
      <c r="F18" s="27">
        <f t="shared" ref="F18:P18" si="0">F5+F11+F15</f>
        <v>451</v>
      </c>
      <c r="G18" s="27">
        <f t="shared" si="0"/>
        <v>7.9400000000000013</v>
      </c>
      <c r="H18" s="27">
        <f t="shared" si="0"/>
        <v>10.49</v>
      </c>
      <c r="I18" s="27">
        <f t="shared" si="0"/>
        <v>13.290000000000001</v>
      </c>
      <c r="J18" s="27">
        <f t="shared" si="0"/>
        <v>17.68</v>
      </c>
      <c r="K18" s="27">
        <f t="shared" si="0"/>
        <v>47</v>
      </c>
      <c r="L18" s="27">
        <f t="shared" si="0"/>
        <v>60.56</v>
      </c>
      <c r="M18" s="27">
        <f t="shared" si="0"/>
        <v>339.23</v>
      </c>
      <c r="N18" s="27">
        <f t="shared" si="0"/>
        <v>443.11</v>
      </c>
      <c r="O18" s="27">
        <f t="shared" si="0"/>
        <v>3.98</v>
      </c>
      <c r="P18" s="27">
        <f t="shared" si="0"/>
        <v>5.21</v>
      </c>
    </row>
    <row r="19" spans="1:16" x14ac:dyDescent="0.55000000000000004">
      <c r="A19" s="222"/>
      <c r="B19" s="183" t="s">
        <v>31</v>
      </c>
      <c r="C19" s="249"/>
      <c r="D19" s="249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</row>
    <row r="20" spans="1:16" x14ac:dyDescent="0.55000000000000004">
      <c r="A20" s="188" t="s">
        <v>562</v>
      </c>
      <c r="B20" s="146" t="s">
        <v>34</v>
      </c>
      <c r="C20" s="19">
        <v>125</v>
      </c>
      <c r="D20" s="19">
        <v>125</v>
      </c>
      <c r="E20" s="228">
        <v>125</v>
      </c>
      <c r="F20" s="228">
        <v>125</v>
      </c>
      <c r="G20" s="249">
        <v>0.13</v>
      </c>
      <c r="H20" s="249">
        <v>0.13</v>
      </c>
      <c r="I20" s="249">
        <v>0</v>
      </c>
      <c r="J20" s="249">
        <v>0</v>
      </c>
      <c r="K20" s="249">
        <v>11.38</v>
      </c>
      <c r="L20" s="249">
        <v>11.38</v>
      </c>
      <c r="M20" s="249">
        <v>46.25</v>
      </c>
      <c r="N20" s="249">
        <v>46.25</v>
      </c>
      <c r="O20" s="249">
        <v>2.5</v>
      </c>
      <c r="P20" s="249">
        <v>2.5</v>
      </c>
    </row>
    <row r="21" spans="1:16" x14ac:dyDescent="0.55000000000000004">
      <c r="A21" s="222"/>
      <c r="B21" s="223" t="s">
        <v>32</v>
      </c>
      <c r="C21" s="247"/>
      <c r="D21" s="247"/>
      <c r="E21" s="27">
        <f>E20</f>
        <v>125</v>
      </c>
      <c r="F21" s="27">
        <f t="shared" ref="F21:P21" si="1">F20</f>
        <v>125</v>
      </c>
      <c r="G21" s="27">
        <f t="shared" si="1"/>
        <v>0.13</v>
      </c>
      <c r="H21" s="27">
        <f t="shared" si="1"/>
        <v>0.13</v>
      </c>
      <c r="I21" s="27">
        <f t="shared" si="1"/>
        <v>0</v>
      </c>
      <c r="J21" s="27">
        <f t="shared" si="1"/>
        <v>0</v>
      </c>
      <c r="K21" s="27">
        <f t="shared" si="1"/>
        <v>11.38</v>
      </c>
      <c r="L21" s="27">
        <f t="shared" si="1"/>
        <v>11.38</v>
      </c>
      <c r="M21" s="27">
        <f t="shared" si="1"/>
        <v>46.25</v>
      </c>
      <c r="N21" s="27">
        <f t="shared" si="1"/>
        <v>46.25</v>
      </c>
      <c r="O21" s="27">
        <f t="shared" si="1"/>
        <v>2.5</v>
      </c>
      <c r="P21" s="27">
        <f t="shared" si="1"/>
        <v>2.5</v>
      </c>
    </row>
    <row r="22" spans="1:16" x14ac:dyDescent="0.55000000000000004">
      <c r="A22" s="222"/>
      <c r="B22" s="183" t="s">
        <v>35</v>
      </c>
      <c r="C22" s="249"/>
      <c r="D22" s="249"/>
      <c r="E22" s="249"/>
      <c r="F22" s="249"/>
      <c r="G22" s="249"/>
      <c r="H22" s="249"/>
      <c r="I22" s="249"/>
      <c r="J22" s="249"/>
      <c r="K22" s="249"/>
      <c r="L22" s="249"/>
      <c r="M22" s="249"/>
      <c r="N22" s="249"/>
      <c r="O22" s="249"/>
      <c r="P22" s="249"/>
    </row>
    <row r="23" spans="1:16" x14ac:dyDescent="0.55000000000000004">
      <c r="A23" s="188" t="s">
        <v>563</v>
      </c>
      <c r="B23" s="189" t="s">
        <v>311</v>
      </c>
      <c r="C23" s="247"/>
      <c r="D23" s="247"/>
      <c r="E23" s="248">
        <v>45</v>
      </c>
      <c r="F23" s="248">
        <v>60</v>
      </c>
      <c r="G23" s="250">
        <v>1.02</v>
      </c>
      <c r="H23" s="250">
        <v>1.36</v>
      </c>
      <c r="I23" s="250">
        <v>0.83</v>
      </c>
      <c r="J23" s="250">
        <v>1.1100000000000001</v>
      </c>
      <c r="K23" s="250">
        <v>6.12</v>
      </c>
      <c r="L23" s="250">
        <v>8.16</v>
      </c>
      <c r="M23" s="250">
        <v>35</v>
      </c>
      <c r="N23" s="250">
        <v>46.67</v>
      </c>
      <c r="O23" s="250">
        <v>4.47</v>
      </c>
      <c r="P23" s="250">
        <v>5.96</v>
      </c>
    </row>
    <row r="24" spans="1:16" x14ac:dyDescent="0.55000000000000004">
      <c r="A24" s="222"/>
      <c r="B24" s="194" t="s">
        <v>48</v>
      </c>
      <c r="C24" s="229">
        <v>26</v>
      </c>
      <c r="D24" s="229">
        <v>34</v>
      </c>
      <c r="E24" s="229">
        <v>20</v>
      </c>
      <c r="F24" s="229">
        <v>26</v>
      </c>
      <c r="G24" s="249"/>
      <c r="H24" s="249"/>
      <c r="I24" s="249"/>
      <c r="J24" s="249"/>
      <c r="K24" s="249"/>
      <c r="L24" s="249"/>
      <c r="M24" s="249"/>
      <c r="N24" s="249"/>
      <c r="O24" s="249"/>
      <c r="P24" s="249"/>
    </row>
    <row r="25" spans="1:16" s="186" customFormat="1" x14ac:dyDescent="0.55000000000000004">
      <c r="A25" s="222"/>
      <c r="B25" s="194" t="s">
        <v>49</v>
      </c>
      <c r="C25" s="229">
        <v>28</v>
      </c>
      <c r="D25" s="229">
        <v>37</v>
      </c>
      <c r="E25" s="229">
        <v>20</v>
      </c>
      <c r="F25" s="229">
        <v>26</v>
      </c>
      <c r="G25" s="249"/>
      <c r="H25" s="249"/>
      <c r="I25" s="249"/>
      <c r="J25" s="249"/>
      <c r="K25" s="249"/>
      <c r="L25" s="249"/>
      <c r="M25" s="249"/>
      <c r="N25" s="249"/>
      <c r="O25" s="249"/>
      <c r="P25" s="249"/>
    </row>
    <row r="26" spans="1:16" s="186" customFormat="1" ht="49.5" customHeight="1" x14ac:dyDescent="0.55000000000000004">
      <c r="A26" s="222"/>
      <c r="B26" s="194" t="s">
        <v>50</v>
      </c>
      <c r="C26" s="229">
        <v>30</v>
      </c>
      <c r="D26" s="229">
        <v>40</v>
      </c>
      <c r="E26" s="229">
        <v>20</v>
      </c>
      <c r="F26" s="229">
        <v>26</v>
      </c>
      <c r="G26" s="249"/>
      <c r="H26" s="249"/>
      <c r="I26" s="249"/>
      <c r="J26" s="249"/>
      <c r="K26" s="249"/>
      <c r="L26" s="249"/>
      <c r="M26" s="249"/>
      <c r="N26" s="249"/>
      <c r="O26" s="249"/>
      <c r="P26" s="249"/>
    </row>
    <row r="27" spans="1:16" s="186" customFormat="1" x14ac:dyDescent="0.55000000000000004">
      <c r="A27" s="222"/>
      <c r="B27" s="194" t="s">
        <v>51</v>
      </c>
      <c r="C27" s="229">
        <v>33</v>
      </c>
      <c r="D27" s="229">
        <v>43</v>
      </c>
      <c r="E27" s="229">
        <v>20</v>
      </c>
      <c r="F27" s="229">
        <v>26</v>
      </c>
      <c r="G27" s="249"/>
      <c r="H27" s="249"/>
      <c r="I27" s="249"/>
      <c r="J27" s="249"/>
      <c r="K27" s="249"/>
      <c r="L27" s="249"/>
      <c r="M27" s="249"/>
      <c r="N27" s="249"/>
      <c r="O27" s="249"/>
      <c r="P27" s="249"/>
    </row>
    <row r="28" spans="1:16" s="186" customFormat="1" x14ac:dyDescent="0.55000000000000004">
      <c r="A28" s="222"/>
      <c r="B28" s="191" t="s">
        <v>52</v>
      </c>
      <c r="C28" s="229">
        <v>20</v>
      </c>
      <c r="D28" s="229">
        <v>26</v>
      </c>
      <c r="E28" s="229">
        <v>20</v>
      </c>
      <c r="F28" s="229">
        <v>26</v>
      </c>
      <c r="G28" s="249"/>
      <c r="H28" s="249"/>
      <c r="I28" s="249"/>
      <c r="J28" s="249"/>
      <c r="K28" s="249"/>
      <c r="L28" s="249"/>
      <c r="M28" s="249"/>
      <c r="N28" s="249"/>
      <c r="O28" s="249"/>
      <c r="P28" s="249"/>
    </row>
    <row r="29" spans="1:16" s="186" customFormat="1" x14ac:dyDescent="0.55000000000000004">
      <c r="A29" s="222"/>
      <c r="B29" s="191" t="s">
        <v>44</v>
      </c>
      <c r="C29" s="229">
        <v>6</v>
      </c>
      <c r="D29" s="229">
        <v>8</v>
      </c>
      <c r="E29" s="229">
        <v>5</v>
      </c>
      <c r="F29" s="229">
        <v>7</v>
      </c>
      <c r="G29" s="249"/>
      <c r="H29" s="249"/>
      <c r="I29" s="249"/>
      <c r="J29" s="249"/>
      <c r="K29" s="249"/>
      <c r="L29" s="249"/>
      <c r="M29" s="249"/>
      <c r="N29" s="249"/>
      <c r="O29" s="249"/>
      <c r="P29" s="249"/>
    </row>
    <row r="30" spans="1:16" s="186" customFormat="1" x14ac:dyDescent="0.55000000000000004">
      <c r="A30" s="222"/>
      <c r="B30" s="191" t="s">
        <v>45</v>
      </c>
      <c r="C30" s="229">
        <v>5</v>
      </c>
      <c r="D30" s="229">
        <v>7</v>
      </c>
      <c r="E30" s="229">
        <v>5</v>
      </c>
      <c r="F30" s="229">
        <v>7</v>
      </c>
      <c r="G30" s="249"/>
      <c r="H30" s="249"/>
      <c r="I30" s="249"/>
      <c r="J30" s="249"/>
      <c r="K30" s="249"/>
      <c r="L30" s="249"/>
      <c r="M30" s="249"/>
      <c r="N30" s="249"/>
      <c r="O30" s="249"/>
      <c r="P30" s="249"/>
    </row>
    <row r="31" spans="1:16" ht="45.75" customHeight="1" x14ac:dyDescent="0.55000000000000004">
      <c r="A31" s="222"/>
      <c r="B31" s="192" t="s">
        <v>41</v>
      </c>
      <c r="C31" s="181">
        <v>24</v>
      </c>
      <c r="D31" s="181">
        <v>32</v>
      </c>
      <c r="E31" s="181">
        <v>20</v>
      </c>
      <c r="F31" s="181">
        <v>26</v>
      </c>
      <c r="G31" s="249"/>
      <c r="H31" s="249"/>
      <c r="I31" s="249"/>
      <c r="J31" s="249"/>
      <c r="K31" s="249"/>
      <c r="L31" s="249"/>
      <c r="M31" s="249"/>
      <c r="N31" s="249"/>
      <c r="O31" s="249"/>
      <c r="P31" s="249"/>
    </row>
    <row r="32" spans="1:16" x14ac:dyDescent="0.55000000000000004">
      <c r="A32" s="222"/>
      <c r="B32" s="192" t="s">
        <v>42</v>
      </c>
      <c r="C32" s="181">
        <v>25</v>
      </c>
      <c r="D32" s="181">
        <v>34</v>
      </c>
      <c r="E32" s="181">
        <v>20</v>
      </c>
      <c r="F32" s="181">
        <v>26</v>
      </c>
      <c r="G32" s="249"/>
      <c r="H32" s="249"/>
      <c r="I32" s="249"/>
      <c r="J32" s="249"/>
      <c r="K32" s="249"/>
      <c r="L32" s="249"/>
      <c r="M32" s="249"/>
      <c r="N32" s="249"/>
      <c r="O32" s="249"/>
      <c r="P32" s="249"/>
    </row>
    <row r="33" spans="1:16" x14ac:dyDescent="0.55000000000000004">
      <c r="A33" s="222"/>
      <c r="B33" s="192" t="s">
        <v>43</v>
      </c>
      <c r="C33" s="181">
        <v>20</v>
      </c>
      <c r="D33" s="181">
        <v>26</v>
      </c>
      <c r="E33" s="181">
        <v>20</v>
      </c>
      <c r="F33" s="181">
        <v>26</v>
      </c>
      <c r="G33" s="249"/>
      <c r="H33" s="249"/>
      <c r="I33" s="249"/>
      <c r="J33" s="249"/>
      <c r="K33" s="249"/>
      <c r="L33" s="249"/>
      <c r="M33" s="249"/>
      <c r="N33" s="249"/>
      <c r="O33" s="249"/>
      <c r="P33" s="249"/>
    </row>
    <row r="34" spans="1:16" x14ac:dyDescent="0.55000000000000004">
      <c r="A34" s="222"/>
      <c r="B34" s="190" t="s">
        <v>175</v>
      </c>
      <c r="C34" s="229">
        <v>1</v>
      </c>
      <c r="D34" s="229">
        <v>1.2</v>
      </c>
      <c r="E34" s="229">
        <v>0.8</v>
      </c>
      <c r="F34" s="229">
        <v>0.9</v>
      </c>
      <c r="G34" s="249"/>
      <c r="H34" s="249"/>
      <c r="I34" s="249"/>
      <c r="J34" s="249"/>
      <c r="K34" s="249"/>
      <c r="L34" s="249"/>
      <c r="M34" s="249"/>
      <c r="N34" s="249"/>
      <c r="O34" s="249"/>
      <c r="P34" s="249"/>
    </row>
    <row r="35" spans="1:16" x14ac:dyDescent="0.55000000000000004">
      <c r="A35" s="222"/>
      <c r="B35" s="190" t="s">
        <v>40</v>
      </c>
      <c r="C35" s="229">
        <v>2</v>
      </c>
      <c r="D35" s="229">
        <v>3</v>
      </c>
      <c r="E35" s="229">
        <v>2</v>
      </c>
      <c r="F35" s="229">
        <v>3</v>
      </c>
      <c r="G35" s="249"/>
      <c r="H35" s="249"/>
      <c r="I35" s="249"/>
      <c r="J35" s="249"/>
      <c r="K35" s="249"/>
      <c r="L35" s="249"/>
      <c r="M35" s="249"/>
      <c r="N35" s="249"/>
      <c r="O35" s="249"/>
      <c r="P35" s="249"/>
    </row>
    <row r="36" spans="1:16" x14ac:dyDescent="0.55000000000000004">
      <c r="A36" s="188" t="s">
        <v>564</v>
      </c>
      <c r="B36" s="223" t="s">
        <v>565</v>
      </c>
      <c r="C36" s="247"/>
      <c r="D36" s="247"/>
      <c r="E36" s="248">
        <v>150</v>
      </c>
      <c r="F36" s="248">
        <v>200</v>
      </c>
      <c r="G36" s="250">
        <v>3.8</v>
      </c>
      <c r="H36" s="250">
        <v>4.7</v>
      </c>
      <c r="I36" s="250">
        <v>6.78</v>
      </c>
      <c r="J36" s="250">
        <v>7.94</v>
      </c>
      <c r="K36" s="250">
        <v>7.72</v>
      </c>
      <c r="L36" s="250">
        <v>11.06</v>
      </c>
      <c r="M36" s="250">
        <f>G36*4+I36*9+K36*4</f>
        <v>107.1</v>
      </c>
      <c r="N36" s="250">
        <f>H36*4+J36*9+L36*4</f>
        <v>134.5</v>
      </c>
      <c r="O36" s="250">
        <v>4.78</v>
      </c>
      <c r="P36" s="250">
        <v>6.43</v>
      </c>
    </row>
    <row r="37" spans="1:16" x14ac:dyDescent="0.55000000000000004">
      <c r="A37" s="222"/>
      <c r="B37" s="194" t="s">
        <v>48</v>
      </c>
      <c r="C37" s="229">
        <v>57</v>
      </c>
      <c r="D37" s="229">
        <v>77</v>
      </c>
      <c r="E37" s="181">
        <v>43</v>
      </c>
      <c r="F37" s="181">
        <v>58</v>
      </c>
      <c r="G37" s="250"/>
      <c r="H37" s="250"/>
      <c r="I37" s="250"/>
      <c r="J37" s="250"/>
      <c r="K37" s="250"/>
      <c r="L37" s="250"/>
      <c r="M37" s="250"/>
      <c r="N37" s="250"/>
      <c r="O37" s="250"/>
      <c r="P37" s="250"/>
    </row>
    <row r="38" spans="1:16" ht="52.5" customHeight="1" x14ac:dyDescent="0.55000000000000004">
      <c r="A38" s="222"/>
      <c r="B38" s="194" t="s">
        <v>49</v>
      </c>
      <c r="C38" s="229">
        <v>61</v>
      </c>
      <c r="D38" s="229">
        <v>83</v>
      </c>
      <c r="E38" s="181">
        <v>43</v>
      </c>
      <c r="F38" s="181">
        <v>58</v>
      </c>
      <c r="G38" s="250"/>
      <c r="H38" s="250"/>
      <c r="I38" s="250"/>
      <c r="J38" s="250"/>
      <c r="K38" s="250"/>
      <c r="L38" s="250"/>
      <c r="M38" s="250"/>
      <c r="N38" s="250"/>
      <c r="O38" s="250"/>
      <c r="P38" s="250"/>
    </row>
    <row r="39" spans="1:16" ht="45.75" customHeight="1" x14ac:dyDescent="0.55000000000000004">
      <c r="A39" s="222"/>
      <c r="B39" s="194" t="s">
        <v>50</v>
      </c>
      <c r="C39" s="229">
        <v>66</v>
      </c>
      <c r="D39" s="229">
        <v>89</v>
      </c>
      <c r="E39" s="181">
        <v>43</v>
      </c>
      <c r="F39" s="181">
        <v>58</v>
      </c>
      <c r="G39" s="250"/>
      <c r="H39" s="250"/>
      <c r="I39" s="250"/>
      <c r="J39" s="250"/>
      <c r="K39" s="250"/>
      <c r="L39" s="250"/>
      <c r="M39" s="250"/>
      <c r="N39" s="250"/>
      <c r="O39" s="250"/>
      <c r="P39" s="250"/>
    </row>
    <row r="40" spans="1:16" x14ac:dyDescent="0.55000000000000004">
      <c r="A40" s="222"/>
      <c r="B40" s="194" t="s">
        <v>51</v>
      </c>
      <c r="C40" s="229">
        <v>72</v>
      </c>
      <c r="D40" s="229">
        <v>97</v>
      </c>
      <c r="E40" s="181">
        <v>43</v>
      </c>
      <c r="F40" s="181">
        <v>58</v>
      </c>
      <c r="G40" s="250"/>
      <c r="H40" s="250"/>
      <c r="I40" s="250"/>
      <c r="J40" s="250"/>
      <c r="K40" s="250"/>
      <c r="L40" s="250"/>
      <c r="M40" s="250"/>
      <c r="N40" s="250"/>
      <c r="O40" s="250"/>
      <c r="P40" s="250"/>
    </row>
    <row r="41" spans="1:16" x14ac:dyDescent="0.55000000000000004">
      <c r="A41" s="222"/>
      <c r="B41" s="191" t="s">
        <v>52</v>
      </c>
      <c r="C41" s="181">
        <v>43</v>
      </c>
      <c r="D41" s="181">
        <v>58</v>
      </c>
      <c r="E41" s="181">
        <v>43</v>
      </c>
      <c r="F41" s="181">
        <v>58</v>
      </c>
      <c r="G41" s="250"/>
      <c r="H41" s="250"/>
      <c r="I41" s="250"/>
      <c r="J41" s="250"/>
      <c r="K41" s="250"/>
      <c r="L41" s="250"/>
      <c r="M41" s="250"/>
      <c r="N41" s="250"/>
      <c r="O41" s="250"/>
      <c r="P41" s="250"/>
    </row>
    <row r="42" spans="1:16" ht="37.5" customHeight="1" x14ac:dyDescent="0.55000000000000004">
      <c r="A42" s="222"/>
      <c r="B42" s="192" t="s">
        <v>41</v>
      </c>
      <c r="C42" s="229">
        <v>7.5</v>
      </c>
      <c r="D42" s="229">
        <v>10</v>
      </c>
      <c r="E42" s="181">
        <v>6</v>
      </c>
      <c r="F42" s="181">
        <v>8</v>
      </c>
      <c r="G42" s="250"/>
      <c r="H42" s="250"/>
      <c r="I42" s="250"/>
      <c r="J42" s="250"/>
      <c r="K42" s="250"/>
      <c r="L42" s="250"/>
      <c r="M42" s="250"/>
      <c r="N42" s="250"/>
      <c r="O42" s="250"/>
      <c r="P42" s="250"/>
    </row>
    <row r="43" spans="1:16" x14ac:dyDescent="0.55000000000000004">
      <c r="A43" s="222"/>
      <c r="B43" s="192" t="s">
        <v>42</v>
      </c>
      <c r="C43" s="229">
        <v>8</v>
      </c>
      <c r="D43" s="229">
        <v>11</v>
      </c>
      <c r="E43" s="181">
        <v>6</v>
      </c>
      <c r="F43" s="181">
        <v>8</v>
      </c>
      <c r="G43" s="250"/>
      <c r="H43" s="250"/>
      <c r="I43" s="250"/>
      <c r="J43" s="250"/>
      <c r="K43" s="250"/>
      <c r="L43" s="250"/>
      <c r="M43" s="250"/>
      <c r="N43" s="250"/>
      <c r="O43" s="250"/>
      <c r="P43" s="250"/>
    </row>
    <row r="44" spans="1:16" x14ac:dyDescent="0.55000000000000004">
      <c r="A44" s="222"/>
      <c r="B44" s="192" t="s">
        <v>43</v>
      </c>
      <c r="C44" s="229">
        <v>6</v>
      </c>
      <c r="D44" s="229">
        <v>8</v>
      </c>
      <c r="E44" s="181">
        <v>6</v>
      </c>
      <c r="F44" s="181">
        <v>8</v>
      </c>
      <c r="G44" s="250"/>
      <c r="H44" s="250"/>
      <c r="I44" s="250"/>
      <c r="J44" s="250"/>
      <c r="K44" s="250"/>
      <c r="L44" s="250"/>
      <c r="M44" s="250"/>
      <c r="N44" s="250"/>
      <c r="O44" s="250"/>
      <c r="P44" s="250"/>
    </row>
    <row r="45" spans="1:16" x14ac:dyDescent="0.55000000000000004">
      <c r="A45" s="222"/>
      <c r="B45" s="191" t="s">
        <v>44</v>
      </c>
      <c r="C45" s="229">
        <v>7</v>
      </c>
      <c r="D45" s="229">
        <v>10</v>
      </c>
      <c r="E45" s="181">
        <v>6</v>
      </c>
      <c r="F45" s="181">
        <v>8</v>
      </c>
      <c r="G45" s="250"/>
      <c r="H45" s="250"/>
      <c r="I45" s="250"/>
      <c r="J45" s="250"/>
      <c r="K45" s="250"/>
      <c r="L45" s="250"/>
      <c r="M45" s="250"/>
      <c r="N45" s="250"/>
      <c r="O45" s="250"/>
      <c r="P45" s="250"/>
    </row>
    <row r="46" spans="1:16" s="173" customFormat="1" ht="44.25" customHeight="1" x14ac:dyDescent="0.55000000000000004">
      <c r="A46" s="222"/>
      <c r="B46" s="191" t="s">
        <v>45</v>
      </c>
      <c r="C46" s="229">
        <v>6</v>
      </c>
      <c r="D46" s="229">
        <v>8</v>
      </c>
      <c r="E46" s="229">
        <v>6</v>
      </c>
      <c r="F46" s="229">
        <v>8</v>
      </c>
      <c r="G46" s="250"/>
      <c r="H46" s="250"/>
      <c r="I46" s="250"/>
      <c r="J46" s="250"/>
      <c r="K46" s="250"/>
      <c r="L46" s="250"/>
      <c r="M46" s="250"/>
      <c r="N46" s="250"/>
      <c r="O46" s="250"/>
      <c r="P46" s="250"/>
    </row>
    <row r="47" spans="1:16" s="173" customFormat="1" x14ac:dyDescent="0.55000000000000004">
      <c r="A47" s="222"/>
      <c r="B47" s="191" t="s">
        <v>53</v>
      </c>
      <c r="C47" s="229">
        <v>33</v>
      </c>
      <c r="D47" s="229">
        <v>37</v>
      </c>
      <c r="E47" s="229">
        <v>24</v>
      </c>
      <c r="F47" s="229">
        <v>27</v>
      </c>
      <c r="G47" s="250"/>
      <c r="H47" s="250"/>
      <c r="I47" s="250"/>
      <c r="J47" s="250"/>
      <c r="K47" s="250"/>
      <c r="L47" s="250"/>
      <c r="M47" s="250"/>
      <c r="N47" s="250"/>
      <c r="O47" s="250"/>
      <c r="P47" s="250"/>
    </row>
    <row r="48" spans="1:16" s="173" customFormat="1" x14ac:dyDescent="0.55000000000000004">
      <c r="A48" s="222"/>
      <c r="B48" s="191" t="s">
        <v>140</v>
      </c>
      <c r="C48" s="229">
        <v>8</v>
      </c>
      <c r="D48" s="229">
        <v>9</v>
      </c>
      <c r="E48" s="181">
        <v>8</v>
      </c>
      <c r="F48" s="181">
        <v>9</v>
      </c>
      <c r="G48" s="250"/>
      <c r="H48" s="250"/>
      <c r="I48" s="250"/>
      <c r="J48" s="250"/>
      <c r="K48" s="250"/>
      <c r="L48" s="250"/>
      <c r="M48" s="250"/>
      <c r="N48" s="250"/>
      <c r="O48" s="250"/>
      <c r="P48" s="250"/>
    </row>
    <row r="49" spans="1:16" s="173" customFormat="1" x14ac:dyDescent="0.55000000000000004">
      <c r="A49" s="222"/>
      <c r="B49" s="191" t="s">
        <v>29</v>
      </c>
      <c r="C49" s="229">
        <v>4.5</v>
      </c>
      <c r="D49" s="229">
        <v>5</v>
      </c>
      <c r="E49" s="229">
        <v>4.5</v>
      </c>
      <c r="F49" s="229">
        <v>5</v>
      </c>
      <c r="G49" s="250"/>
      <c r="H49" s="250"/>
      <c r="I49" s="250"/>
      <c r="J49" s="250"/>
      <c r="K49" s="250"/>
      <c r="L49" s="250"/>
      <c r="M49" s="250"/>
      <c r="N49" s="250"/>
      <c r="O49" s="250"/>
      <c r="P49" s="250"/>
    </row>
    <row r="50" spans="1:16" s="173" customFormat="1" x14ac:dyDescent="0.55000000000000004">
      <c r="A50" s="222"/>
      <c r="B50" s="191" t="s">
        <v>172</v>
      </c>
      <c r="C50" s="229">
        <v>2</v>
      </c>
      <c r="D50" s="229">
        <v>4</v>
      </c>
      <c r="E50" s="181">
        <v>2</v>
      </c>
      <c r="F50" s="181">
        <v>4</v>
      </c>
      <c r="G50" s="250"/>
      <c r="H50" s="250"/>
      <c r="I50" s="250"/>
      <c r="J50" s="250"/>
      <c r="K50" s="250"/>
      <c r="L50" s="250"/>
      <c r="M50" s="250"/>
      <c r="N50" s="250"/>
      <c r="O50" s="250"/>
      <c r="P50" s="250"/>
    </row>
    <row r="51" spans="1:16" x14ac:dyDescent="0.55000000000000004">
      <c r="A51" s="188" t="s">
        <v>566</v>
      </c>
      <c r="B51" s="223" t="s">
        <v>567</v>
      </c>
      <c r="C51" s="247"/>
      <c r="D51" s="247"/>
      <c r="E51" s="248">
        <v>90</v>
      </c>
      <c r="F51" s="248">
        <v>90</v>
      </c>
      <c r="G51" s="229">
        <v>9.5</v>
      </c>
      <c r="H51" s="249">
        <v>9.5</v>
      </c>
      <c r="I51" s="249">
        <v>6.27</v>
      </c>
      <c r="J51" s="249">
        <v>6.27</v>
      </c>
      <c r="K51" s="249">
        <v>4.5199999999999996</v>
      </c>
      <c r="L51" s="249">
        <v>4.5199999999999996</v>
      </c>
      <c r="M51" s="249">
        <v>112</v>
      </c>
      <c r="N51" s="249">
        <v>112</v>
      </c>
      <c r="O51" s="249">
        <v>5.08</v>
      </c>
      <c r="P51" s="249">
        <v>5.08</v>
      </c>
    </row>
    <row r="52" spans="1:16" x14ac:dyDescent="0.55000000000000004">
      <c r="A52" s="222"/>
      <c r="B52" s="223" t="s">
        <v>568</v>
      </c>
      <c r="C52" s="247"/>
      <c r="D52" s="247"/>
      <c r="E52" s="248">
        <v>65</v>
      </c>
      <c r="F52" s="248">
        <v>80</v>
      </c>
      <c r="G52" s="229">
        <v>2.0099999999999998</v>
      </c>
      <c r="H52" s="249">
        <v>2.48</v>
      </c>
      <c r="I52" s="249">
        <v>0.13</v>
      </c>
      <c r="J52" s="249">
        <v>0.16</v>
      </c>
      <c r="K52" s="249">
        <v>4.22</v>
      </c>
      <c r="L52" s="249">
        <v>5.2</v>
      </c>
      <c r="M52" s="249">
        <v>26</v>
      </c>
      <c r="N52" s="249">
        <v>32</v>
      </c>
      <c r="O52" s="249">
        <v>6.5</v>
      </c>
      <c r="P52" s="249">
        <v>8</v>
      </c>
    </row>
    <row r="53" spans="1:16" x14ac:dyDescent="0.55000000000000004">
      <c r="A53" s="222"/>
      <c r="B53" s="223" t="s">
        <v>569</v>
      </c>
      <c r="C53" s="247"/>
      <c r="D53" s="247"/>
      <c r="E53" s="248">
        <v>15</v>
      </c>
      <c r="F53" s="248">
        <v>15</v>
      </c>
      <c r="G53" s="250">
        <v>0.19</v>
      </c>
      <c r="H53" s="250">
        <v>0.19</v>
      </c>
      <c r="I53" s="250">
        <v>0.57999999999999996</v>
      </c>
      <c r="J53" s="250">
        <v>0.57999999999999996</v>
      </c>
      <c r="K53" s="250">
        <v>0.95</v>
      </c>
      <c r="L53" s="250">
        <v>0.95</v>
      </c>
      <c r="M53" s="250">
        <v>10</v>
      </c>
      <c r="N53" s="250">
        <v>10</v>
      </c>
      <c r="O53" s="250">
        <v>0.9</v>
      </c>
      <c r="P53" s="250">
        <v>0.9</v>
      </c>
    </row>
    <row r="54" spans="1:16" x14ac:dyDescent="0.55000000000000004">
      <c r="A54" s="222"/>
      <c r="B54" s="191" t="s">
        <v>287</v>
      </c>
      <c r="C54" s="229">
        <v>53</v>
      </c>
      <c r="D54" s="229">
        <v>53</v>
      </c>
      <c r="E54" s="229">
        <v>48</v>
      </c>
      <c r="F54" s="229">
        <v>48</v>
      </c>
      <c r="G54" s="229"/>
      <c r="H54" s="249"/>
      <c r="I54" s="249"/>
      <c r="J54" s="249"/>
      <c r="K54" s="249"/>
      <c r="L54" s="249"/>
      <c r="M54" s="249"/>
      <c r="N54" s="249"/>
      <c r="O54" s="249"/>
      <c r="P54" s="249"/>
    </row>
    <row r="55" spans="1:16" x14ac:dyDescent="0.55000000000000004">
      <c r="A55" s="222"/>
      <c r="B55" s="191" t="s">
        <v>88</v>
      </c>
      <c r="C55" s="229">
        <v>4</v>
      </c>
      <c r="D55" s="229">
        <v>4</v>
      </c>
      <c r="E55" s="229">
        <v>4</v>
      </c>
      <c r="F55" s="229">
        <v>4</v>
      </c>
      <c r="G55" s="229"/>
      <c r="H55" s="229"/>
      <c r="I55" s="229"/>
      <c r="J55" s="229"/>
      <c r="K55" s="229"/>
      <c r="L55" s="229"/>
      <c r="M55" s="229"/>
      <c r="N55" s="229"/>
      <c r="O55" s="229"/>
      <c r="P55" s="229"/>
    </row>
    <row r="56" spans="1:16" x14ac:dyDescent="0.55000000000000004">
      <c r="A56" s="222"/>
      <c r="B56" s="191" t="s">
        <v>20</v>
      </c>
      <c r="C56" s="229">
        <v>5</v>
      </c>
      <c r="D56" s="229">
        <v>5</v>
      </c>
      <c r="E56" s="181">
        <v>5</v>
      </c>
      <c r="F56" s="181">
        <v>5</v>
      </c>
      <c r="G56" s="229"/>
      <c r="H56" s="249"/>
      <c r="I56" s="249"/>
      <c r="J56" s="249"/>
      <c r="K56" s="249"/>
      <c r="L56" s="249"/>
      <c r="M56" s="249"/>
      <c r="N56" s="249"/>
      <c r="O56" s="249"/>
      <c r="P56" s="249"/>
    </row>
    <row r="57" spans="1:16" x14ac:dyDescent="0.55000000000000004">
      <c r="A57" s="222"/>
      <c r="B57" s="190" t="s">
        <v>38</v>
      </c>
      <c r="C57" s="229">
        <v>60</v>
      </c>
      <c r="D57" s="229">
        <v>60</v>
      </c>
      <c r="E57" s="181">
        <v>48</v>
      </c>
      <c r="F57" s="181">
        <v>48</v>
      </c>
      <c r="G57" s="229"/>
      <c r="H57" s="249"/>
      <c r="I57" s="249"/>
      <c r="J57" s="249"/>
      <c r="K57" s="249"/>
      <c r="L57" s="249"/>
      <c r="M57" s="249"/>
      <c r="N57" s="249"/>
      <c r="O57" s="249"/>
      <c r="P57" s="249"/>
    </row>
    <row r="58" spans="1:16" x14ac:dyDescent="0.55000000000000004">
      <c r="A58" s="222"/>
      <c r="B58" s="191" t="s">
        <v>39</v>
      </c>
      <c r="C58" s="229">
        <v>50</v>
      </c>
      <c r="D58" s="229">
        <v>50</v>
      </c>
      <c r="E58" s="181">
        <v>48</v>
      </c>
      <c r="F58" s="181">
        <v>48</v>
      </c>
      <c r="G58" s="229"/>
      <c r="H58" s="249"/>
      <c r="I58" s="249"/>
      <c r="J58" s="249"/>
      <c r="K58" s="249"/>
      <c r="L58" s="249"/>
      <c r="M58" s="249"/>
      <c r="N58" s="249"/>
      <c r="O58" s="249"/>
      <c r="P58" s="249"/>
    </row>
    <row r="59" spans="1:16" ht="41.25" customHeight="1" x14ac:dyDescent="0.55000000000000004">
      <c r="A59" s="222"/>
      <c r="B59" s="191" t="s">
        <v>44</v>
      </c>
      <c r="C59" s="165">
        <v>6</v>
      </c>
      <c r="D59" s="165">
        <v>6</v>
      </c>
      <c r="E59" s="229">
        <v>5</v>
      </c>
      <c r="F59" s="229">
        <v>5</v>
      </c>
      <c r="G59" s="229"/>
      <c r="H59" s="249"/>
      <c r="I59" s="249"/>
      <c r="J59" s="249"/>
      <c r="K59" s="249"/>
      <c r="L59" s="249"/>
      <c r="M59" s="249"/>
      <c r="N59" s="249"/>
      <c r="O59" s="249"/>
      <c r="P59" s="249"/>
    </row>
    <row r="60" spans="1:16" ht="42" customHeight="1" x14ac:dyDescent="0.55000000000000004">
      <c r="A60" s="222"/>
      <c r="B60" s="191" t="s">
        <v>45</v>
      </c>
      <c r="C60" s="165">
        <v>5</v>
      </c>
      <c r="D60" s="165">
        <v>5</v>
      </c>
      <c r="E60" s="229">
        <v>5</v>
      </c>
      <c r="F60" s="229">
        <v>5</v>
      </c>
      <c r="G60" s="229"/>
      <c r="H60" s="249"/>
      <c r="I60" s="249"/>
      <c r="J60" s="249"/>
      <c r="K60" s="249"/>
      <c r="L60" s="249"/>
      <c r="M60" s="249"/>
      <c r="N60" s="249"/>
      <c r="O60" s="249"/>
      <c r="P60" s="249"/>
    </row>
    <row r="61" spans="1:16" x14ac:dyDescent="0.55000000000000004">
      <c r="A61" s="222"/>
      <c r="B61" s="191" t="s">
        <v>19</v>
      </c>
      <c r="C61" s="229">
        <v>0.8</v>
      </c>
      <c r="D61" s="229">
        <v>0.8</v>
      </c>
      <c r="E61" s="229">
        <v>0.8</v>
      </c>
      <c r="F61" s="229">
        <v>0.8</v>
      </c>
      <c r="G61" s="229"/>
      <c r="H61" s="249"/>
      <c r="I61" s="249"/>
      <c r="J61" s="249"/>
      <c r="K61" s="249"/>
      <c r="L61" s="249"/>
      <c r="M61" s="249"/>
      <c r="N61" s="249"/>
      <c r="O61" s="249"/>
      <c r="P61" s="249"/>
    </row>
    <row r="62" spans="1:16" x14ac:dyDescent="0.55000000000000004">
      <c r="A62" s="222"/>
      <c r="B62" s="191" t="s">
        <v>29</v>
      </c>
      <c r="C62" s="229">
        <v>0.8</v>
      </c>
      <c r="D62" s="229">
        <v>0.8</v>
      </c>
      <c r="E62" s="229">
        <v>0.8</v>
      </c>
      <c r="F62" s="229">
        <v>0.8</v>
      </c>
      <c r="G62" s="229"/>
      <c r="H62" s="249"/>
      <c r="I62" s="249"/>
      <c r="J62" s="249"/>
      <c r="K62" s="249"/>
      <c r="L62" s="249"/>
      <c r="M62" s="249"/>
      <c r="N62" s="249"/>
      <c r="O62" s="249"/>
      <c r="P62" s="249"/>
    </row>
    <row r="63" spans="1:16" x14ac:dyDescent="0.55000000000000004">
      <c r="A63" s="222"/>
      <c r="B63" s="169" t="s">
        <v>103</v>
      </c>
      <c r="C63" s="229">
        <v>2</v>
      </c>
      <c r="D63" s="229">
        <v>2</v>
      </c>
      <c r="E63" s="229">
        <v>2</v>
      </c>
      <c r="F63" s="229">
        <v>2</v>
      </c>
      <c r="G63" s="229"/>
      <c r="H63" s="249"/>
      <c r="I63" s="249"/>
      <c r="J63" s="249"/>
      <c r="K63" s="249"/>
      <c r="L63" s="249"/>
      <c r="M63" s="249"/>
      <c r="N63" s="249"/>
      <c r="O63" s="249"/>
      <c r="P63" s="249"/>
    </row>
    <row r="64" spans="1:16" x14ac:dyDescent="0.55000000000000004">
      <c r="A64" s="222"/>
      <c r="B64" s="192" t="s">
        <v>153</v>
      </c>
      <c r="C64" s="181">
        <v>100</v>
      </c>
      <c r="D64" s="181">
        <v>123</v>
      </c>
      <c r="E64" s="196">
        <v>65</v>
      </c>
      <c r="F64" s="196">
        <v>80</v>
      </c>
      <c r="G64" s="229"/>
      <c r="H64" s="249"/>
      <c r="I64" s="249"/>
      <c r="J64" s="249"/>
      <c r="K64" s="249"/>
      <c r="L64" s="249"/>
      <c r="M64" s="249"/>
      <c r="N64" s="249"/>
      <c r="O64" s="249"/>
      <c r="P64" s="249"/>
    </row>
    <row r="65" spans="1:16" x14ac:dyDescent="0.55000000000000004">
      <c r="A65" s="188" t="s">
        <v>570</v>
      </c>
      <c r="B65" s="193" t="s">
        <v>239</v>
      </c>
      <c r="C65" s="232"/>
      <c r="D65" s="232"/>
      <c r="E65" s="248">
        <v>150</v>
      </c>
      <c r="F65" s="248">
        <v>200</v>
      </c>
      <c r="G65" s="250">
        <v>0.06</v>
      </c>
      <c r="H65" s="250">
        <v>0.08</v>
      </c>
      <c r="I65" s="250">
        <v>0.06</v>
      </c>
      <c r="J65" s="250">
        <v>0.08</v>
      </c>
      <c r="K65" s="250">
        <v>9.4499999999999993</v>
      </c>
      <c r="L65" s="250">
        <v>14.93</v>
      </c>
      <c r="M65" s="250">
        <v>39</v>
      </c>
      <c r="N65" s="250">
        <v>61</v>
      </c>
      <c r="O65" s="250">
        <v>1.5</v>
      </c>
      <c r="P65" s="250">
        <v>2</v>
      </c>
    </row>
    <row r="66" spans="1:16" x14ac:dyDescent="0.55000000000000004">
      <c r="A66" s="188"/>
      <c r="B66" s="191" t="s">
        <v>136</v>
      </c>
      <c r="C66" s="181">
        <v>17</v>
      </c>
      <c r="D66" s="181">
        <v>23</v>
      </c>
      <c r="E66" s="181">
        <v>15</v>
      </c>
      <c r="F66" s="181">
        <v>20</v>
      </c>
      <c r="G66" s="250"/>
      <c r="H66" s="250"/>
      <c r="I66" s="250"/>
      <c r="J66" s="250"/>
      <c r="K66" s="250"/>
      <c r="L66" s="250"/>
      <c r="M66" s="250"/>
      <c r="N66" s="250"/>
      <c r="O66" s="250"/>
      <c r="P66" s="250"/>
    </row>
    <row r="67" spans="1:16" x14ac:dyDescent="0.55000000000000004">
      <c r="A67" s="222"/>
      <c r="B67" s="151" t="s">
        <v>22</v>
      </c>
      <c r="C67" s="181">
        <v>8</v>
      </c>
      <c r="D67" s="181">
        <v>13</v>
      </c>
      <c r="E67" s="181">
        <v>8</v>
      </c>
      <c r="F67" s="181">
        <v>13</v>
      </c>
      <c r="G67" s="250"/>
      <c r="H67" s="250"/>
      <c r="I67" s="250"/>
      <c r="J67" s="250"/>
      <c r="K67" s="250"/>
      <c r="L67" s="250"/>
      <c r="M67" s="250"/>
      <c r="N67" s="250"/>
      <c r="O67" s="250"/>
      <c r="P67" s="250"/>
    </row>
    <row r="68" spans="1:16" x14ac:dyDescent="0.55000000000000004">
      <c r="A68" s="188" t="s">
        <v>571</v>
      </c>
      <c r="B68" s="223" t="s">
        <v>64</v>
      </c>
      <c r="C68" s="247">
        <v>40</v>
      </c>
      <c r="D68" s="247">
        <v>50</v>
      </c>
      <c r="E68" s="248">
        <v>40</v>
      </c>
      <c r="F68" s="248">
        <v>50</v>
      </c>
      <c r="G68" s="249">
        <v>1.64</v>
      </c>
      <c r="H68" s="249">
        <v>2.2999999999999998</v>
      </c>
      <c r="I68" s="249">
        <v>0.48</v>
      </c>
      <c r="J68" s="249">
        <v>0.6</v>
      </c>
      <c r="K68" s="249">
        <v>13.36</v>
      </c>
      <c r="L68" s="249">
        <v>16.7</v>
      </c>
      <c r="M68" s="249">
        <f>G68*4+I68*9+K68*4</f>
        <v>64.319999999999993</v>
      </c>
      <c r="N68" s="249">
        <f>H68*4+J68*9+L68*4</f>
        <v>81.399999999999991</v>
      </c>
      <c r="O68" s="249">
        <v>0</v>
      </c>
      <c r="P68" s="249">
        <v>0</v>
      </c>
    </row>
    <row r="69" spans="1:16" x14ac:dyDescent="0.55000000000000004">
      <c r="A69" s="222"/>
      <c r="B69" s="223" t="s">
        <v>32</v>
      </c>
      <c r="C69" s="247"/>
      <c r="D69" s="247"/>
      <c r="E69" s="224">
        <f t="shared" ref="E69:P69" si="2">E23+E36+E51+E52+E53+E68+E65</f>
        <v>555</v>
      </c>
      <c r="F69" s="224">
        <f t="shared" si="2"/>
        <v>695</v>
      </c>
      <c r="G69" s="224">
        <f t="shared" si="2"/>
        <v>18.22</v>
      </c>
      <c r="H69" s="224">
        <f t="shared" si="2"/>
        <v>20.61</v>
      </c>
      <c r="I69" s="224">
        <f t="shared" si="2"/>
        <v>15.13</v>
      </c>
      <c r="J69" s="224">
        <f t="shared" si="2"/>
        <v>16.739999999999998</v>
      </c>
      <c r="K69" s="224">
        <f t="shared" si="2"/>
        <v>46.34</v>
      </c>
      <c r="L69" s="224">
        <f t="shared" si="2"/>
        <v>61.519999999999996</v>
      </c>
      <c r="M69" s="224">
        <f t="shared" si="2"/>
        <v>393.42</v>
      </c>
      <c r="N69" s="224">
        <f t="shared" si="2"/>
        <v>477.57</v>
      </c>
      <c r="O69" s="224">
        <f t="shared" si="2"/>
        <v>23.229999999999997</v>
      </c>
      <c r="P69" s="224">
        <f t="shared" si="2"/>
        <v>28.369999999999997</v>
      </c>
    </row>
    <row r="70" spans="1:16" x14ac:dyDescent="0.55000000000000004">
      <c r="A70" s="222"/>
      <c r="B70" s="183" t="s">
        <v>65</v>
      </c>
      <c r="C70" s="249"/>
      <c r="D70" s="249"/>
      <c r="E70" s="229"/>
      <c r="F70" s="249"/>
      <c r="G70" s="249"/>
      <c r="H70" s="249"/>
      <c r="I70" s="249"/>
      <c r="J70" s="249"/>
      <c r="K70" s="249"/>
      <c r="L70" s="249"/>
      <c r="M70" s="249"/>
      <c r="N70" s="249"/>
      <c r="O70" s="249"/>
      <c r="P70" s="249"/>
    </row>
    <row r="71" spans="1:16" ht="47.25" customHeight="1" x14ac:dyDescent="0.55000000000000004">
      <c r="A71" s="52" t="s">
        <v>572</v>
      </c>
      <c r="B71" s="189" t="s">
        <v>391</v>
      </c>
      <c r="C71" s="247"/>
      <c r="D71" s="247"/>
      <c r="E71" s="248">
        <v>200</v>
      </c>
      <c r="F71" s="228">
        <v>210</v>
      </c>
      <c r="G71" s="250">
        <v>8.36</v>
      </c>
      <c r="H71" s="250">
        <v>8.7799999999999994</v>
      </c>
      <c r="I71" s="250">
        <v>5.25</v>
      </c>
      <c r="J71" s="250">
        <v>5.51</v>
      </c>
      <c r="K71" s="250">
        <v>18.940000000000001</v>
      </c>
      <c r="L71" s="250">
        <v>19.89</v>
      </c>
      <c r="M71" s="250">
        <v>181</v>
      </c>
      <c r="N71" s="250">
        <v>190.05</v>
      </c>
      <c r="O71" s="250">
        <v>18.649999999999999</v>
      </c>
      <c r="P71" s="250">
        <v>19.579999999999998</v>
      </c>
    </row>
    <row r="72" spans="1:16" x14ac:dyDescent="0.55000000000000004">
      <c r="A72" s="188"/>
      <c r="B72" s="189" t="s">
        <v>150</v>
      </c>
      <c r="C72" s="247"/>
      <c r="D72" s="247"/>
      <c r="E72" s="248">
        <v>15</v>
      </c>
      <c r="F72" s="228">
        <v>20</v>
      </c>
      <c r="G72" s="185">
        <v>0.64</v>
      </c>
      <c r="H72" s="185">
        <v>0.66</v>
      </c>
      <c r="I72" s="185">
        <v>1.1599999999999999</v>
      </c>
      <c r="J72" s="185">
        <v>1.29</v>
      </c>
      <c r="K72" s="185">
        <v>2.11</v>
      </c>
      <c r="L72" s="185">
        <v>2.3199999999999998</v>
      </c>
      <c r="M72" s="185">
        <v>19</v>
      </c>
      <c r="N72" s="185">
        <v>20</v>
      </c>
      <c r="O72" s="185">
        <v>0.13</v>
      </c>
      <c r="P72" s="185">
        <v>0.13</v>
      </c>
    </row>
    <row r="73" spans="1:16" ht="39" customHeight="1" x14ac:dyDescent="0.55000000000000004">
      <c r="A73" s="222"/>
      <c r="B73" s="194" t="s">
        <v>48</v>
      </c>
      <c r="C73" s="229">
        <v>129</v>
      </c>
      <c r="D73" s="229">
        <v>136</v>
      </c>
      <c r="E73" s="229">
        <v>97</v>
      </c>
      <c r="F73" s="229">
        <v>102</v>
      </c>
      <c r="G73" s="250"/>
      <c r="H73" s="250"/>
      <c r="I73" s="250"/>
      <c r="J73" s="250"/>
      <c r="K73" s="250"/>
      <c r="L73" s="250"/>
      <c r="M73" s="250"/>
      <c r="N73" s="250"/>
      <c r="O73" s="250"/>
      <c r="P73" s="250"/>
    </row>
    <row r="74" spans="1:16" ht="48" customHeight="1" x14ac:dyDescent="0.55000000000000004">
      <c r="A74" s="222"/>
      <c r="B74" s="194" t="s">
        <v>49</v>
      </c>
      <c r="C74" s="229">
        <v>139</v>
      </c>
      <c r="D74" s="229">
        <v>146</v>
      </c>
      <c r="E74" s="229">
        <v>97</v>
      </c>
      <c r="F74" s="229">
        <v>102</v>
      </c>
      <c r="G74" s="250"/>
      <c r="H74" s="250"/>
      <c r="I74" s="250"/>
      <c r="J74" s="250"/>
      <c r="K74" s="250"/>
      <c r="L74" s="250"/>
      <c r="M74" s="250"/>
      <c r="N74" s="250"/>
      <c r="O74" s="250"/>
      <c r="P74" s="250"/>
    </row>
    <row r="75" spans="1:16" ht="74.25" customHeight="1" x14ac:dyDescent="0.55000000000000004">
      <c r="A75" s="222"/>
      <c r="B75" s="194" t="s">
        <v>50</v>
      </c>
      <c r="C75" s="229">
        <v>149</v>
      </c>
      <c r="D75" s="229">
        <v>157</v>
      </c>
      <c r="E75" s="229">
        <v>97</v>
      </c>
      <c r="F75" s="229">
        <v>102</v>
      </c>
      <c r="G75" s="250"/>
      <c r="H75" s="250"/>
      <c r="I75" s="250"/>
      <c r="J75" s="250"/>
      <c r="K75" s="250"/>
      <c r="L75" s="250"/>
      <c r="M75" s="250"/>
      <c r="N75" s="250"/>
      <c r="O75" s="250"/>
      <c r="P75" s="250"/>
    </row>
    <row r="76" spans="1:16" ht="43.5" customHeight="1" x14ac:dyDescent="0.55000000000000004">
      <c r="A76" s="222"/>
      <c r="B76" s="194" t="s">
        <v>51</v>
      </c>
      <c r="C76" s="229">
        <v>162</v>
      </c>
      <c r="D76" s="229">
        <v>170</v>
      </c>
      <c r="E76" s="229">
        <v>97</v>
      </c>
      <c r="F76" s="229">
        <v>102</v>
      </c>
      <c r="G76" s="250"/>
      <c r="H76" s="250"/>
      <c r="I76" s="250"/>
      <c r="J76" s="250"/>
      <c r="K76" s="250"/>
      <c r="L76" s="250"/>
      <c r="M76" s="250"/>
      <c r="N76" s="250"/>
      <c r="O76" s="250"/>
      <c r="P76" s="250"/>
    </row>
    <row r="77" spans="1:16" x14ac:dyDescent="0.55000000000000004">
      <c r="A77" s="222"/>
      <c r="B77" s="191" t="s">
        <v>52</v>
      </c>
      <c r="C77" s="229">
        <v>97</v>
      </c>
      <c r="D77" s="229">
        <v>102</v>
      </c>
      <c r="E77" s="229">
        <v>97</v>
      </c>
      <c r="F77" s="229">
        <v>102</v>
      </c>
      <c r="G77" s="250"/>
      <c r="H77" s="250"/>
      <c r="I77" s="250"/>
      <c r="J77" s="250"/>
      <c r="K77" s="250"/>
      <c r="L77" s="250"/>
      <c r="M77" s="250"/>
      <c r="N77" s="250"/>
      <c r="O77" s="250"/>
      <c r="P77" s="250"/>
    </row>
    <row r="78" spans="1:16" x14ac:dyDescent="0.55000000000000004">
      <c r="A78" s="222"/>
      <c r="B78" s="184" t="s">
        <v>18</v>
      </c>
      <c r="C78" s="196">
        <v>9</v>
      </c>
      <c r="D78" s="196">
        <v>10</v>
      </c>
      <c r="E78" s="196">
        <v>9</v>
      </c>
      <c r="F78" s="196">
        <v>10</v>
      </c>
      <c r="G78" s="250"/>
      <c r="H78" s="250"/>
      <c r="I78" s="250"/>
      <c r="J78" s="250"/>
      <c r="K78" s="250"/>
      <c r="L78" s="250"/>
      <c r="M78" s="250"/>
      <c r="N78" s="250"/>
      <c r="O78" s="250"/>
      <c r="P78" s="250"/>
    </row>
    <row r="79" spans="1:16" x14ac:dyDescent="0.55000000000000004">
      <c r="A79" s="222"/>
      <c r="B79" s="184" t="s">
        <v>29</v>
      </c>
      <c r="C79" s="196">
        <v>4</v>
      </c>
      <c r="D79" s="196">
        <v>6</v>
      </c>
      <c r="E79" s="196">
        <v>4</v>
      </c>
      <c r="F79" s="196">
        <v>6</v>
      </c>
      <c r="G79" s="250"/>
      <c r="H79" s="250"/>
      <c r="I79" s="250"/>
      <c r="J79" s="250"/>
      <c r="K79" s="250"/>
      <c r="L79" s="250"/>
      <c r="M79" s="250"/>
      <c r="N79" s="250"/>
      <c r="O79" s="250"/>
      <c r="P79" s="250"/>
    </row>
    <row r="80" spans="1:16" x14ac:dyDescent="0.55000000000000004">
      <c r="A80" s="222"/>
      <c r="B80" s="191" t="s">
        <v>44</v>
      </c>
      <c r="C80" s="229">
        <v>20</v>
      </c>
      <c r="D80" s="229">
        <v>21</v>
      </c>
      <c r="E80" s="229">
        <v>17</v>
      </c>
      <c r="F80" s="229">
        <v>18</v>
      </c>
      <c r="G80" s="250"/>
      <c r="H80" s="250"/>
      <c r="I80" s="250"/>
      <c r="J80" s="250"/>
      <c r="K80" s="250"/>
      <c r="L80" s="250"/>
      <c r="M80" s="250"/>
      <c r="N80" s="250"/>
      <c r="O80" s="250"/>
      <c r="P80" s="250"/>
    </row>
    <row r="81" spans="1:16" x14ac:dyDescent="0.55000000000000004">
      <c r="A81" s="222"/>
      <c r="B81" s="191" t="s">
        <v>45</v>
      </c>
      <c r="C81" s="229">
        <v>17</v>
      </c>
      <c r="D81" s="229">
        <v>18</v>
      </c>
      <c r="E81" s="229">
        <v>17</v>
      </c>
      <c r="F81" s="229">
        <v>18</v>
      </c>
      <c r="G81" s="250"/>
      <c r="H81" s="250"/>
      <c r="I81" s="250"/>
      <c r="J81" s="250"/>
      <c r="K81" s="250"/>
      <c r="L81" s="250"/>
      <c r="M81" s="250"/>
      <c r="N81" s="250"/>
      <c r="O81" s="250"/>
      <c r="P81" s="250"/>
    </row>
    <row r="82" spans="1:16" ht="38.25" customHeight="1" x14ac:dyDescent="0.55000000000000004">
      <c r="A82" s="222"/>
      <c r="B82" s="192" t="s">
        <v>41</v>
      </c>
      <c r="C82" s="181">
        <v>33</v>
      </c>
      <c r="D82" s="181">
        <v>34</v>
      </c>
      <c r="E82" s="181">
        <v>26</v>
      </c>
      <c r="F82" s="181">
        <v>27</v>
      </c>
      <c r="G82" s="250"/>
      <c r="H82" s="250"/>
      <c r="I82" s="250"/>
      <c r="J82" s="250"/>
      <c r="K82" s="250"/>
      <c r="L82" s="250"/>
      <c r="M82" s="250"/>
      <c r="N82" s="250"/>
      <c r="O82" s="250"/>
      <c r="P82" s="250"/>
    </row>
    <row r="83" spans="1:16" x14ac:dyDescent="0.55000000000000004">
      <c r="A83" s="222"/>
      <c r="B83" s="192" t="s">
        <v>42</v>
      </c>
      <c r="C83" s="181">
        <v>35</v>
      </c>
      <c r="D83" s="181">
        <v>36</v>
      </c>
      <c r="E83" s="181">
        <v>26</v>
      </c>
      <c r="F83" s="181">
        <v>27</v>
      </c>
      <c r="G83" s="250"/>
      <c r="H83" s="250"/>
      <c r="I83" s="250"/>
      <c r="J83" s="250"/>
      <c r="K83" s="250"/>
      <c r="L83" s="250"/>
      <c r="M83" s="250"/>
      <c r="N83" s="250"/>
      <c r="O83" s="250"/>
      <c r="P83" s="250"/>
    </row>
    <row r="84" spans="1:16" s="180" customFormat="1" x14ac:dyDescent="0.55000000000000004">
      <c r="A84" s="222"/>
      <c r="B84" s="192" t="s">
        <v>43</v>
      </c>
      <c r="C84" s="181">
        <v>26</v>
      </c>
      <c r="D84" s="181">
        <v>27</v>
      </c>
      <c r="E84" s="181">
        <v>26</v>
      </c>
      <c r="F84" s="181">
        <v>27</v>
      </c>
      <c r="G84" s="250"/>
      <c r="H84" s="250"/>
      <c r="I84" s="250"/>
      <c r="J84" s="250"/>
      <c r="K84" s="250"/>
      <c r="L84" s="250"/>
      <c r="M84" s="250"/>
      <c r="N84" s="250"/>
      <c r="O84" s="250"/>
      <c r="P84" s="250"/>
    </row>
    <row r="85" spans="1:16" s="180" customFormat="1" x14ac:dyDescent="0.55000000000000004">
      <c r="A85" s="222"/>
      <c r="B85" s="190" t="s">
        <v>38</v>
      </c>
      <c r="C85" s="229">
        <v>211</v>
      </c>
      <c r="D85" s="229">
        <v>221</v>
      </c>
      <c r="E85" s="229">
        <v>169</v>
      </c>
      <c r="F85" s="229">
        <v>177</v>
      </c>
      <c r="G85" s="250"/>
      <c r="H85" s="250"/>
      <c r="I85" s="250"/>
      <c r="J85" s="250"/>
      <c r="K85" s="250"/>
      <c r="L85" s="250"/>
      <c r="M85" s="250"/>
      <c r="N85" s="250"/>
      <c r="O85" s="250"/>
      <c r="P85" s="250"/>
    </row>
    <row r="86" spans="1:16" s="180" customFormat="1" x14ac:dyDescent="0.55000000000000004">
      <c r="A86" s="222"/>
      <c r="B86" s="191" t="s">
        <v>39</v>
      </c>
      <c r="C86" s="229">
        <v>170</v>
      </c>
      <c r="D86" s="229">
        <v>186</v>
      </c>
      <c r="E86" s="229">
        <v>169</v>
      </c>
      <c r="F86" s="229">
        <v>177</v>
      </c>
      <c r="G86" s="250"/>
      <c r="H86" s="250"/>
      <c r="I86" s="250"/>
      <c r="J86" s="250"/>
      <c r="K86" s="250"/>
      <c r="L86" s="250"/>
      <c r="M86" s="250"/>
      <c r="N86" s="250"/>
      <c r="O86" s="250"/>
      <c r="P86" s="250"/>
    </row>
    <row r="87" spans="1:16" s="180" customFormat="1" x14ac:dyDescent="0.55000000000000004">
      <c r="A87" s="222"/>
      <c r="B87" s="183" t="s">
        <v>20</v>
      </c>
      <c r="C87" s="229">
        <v>23</v>
      </c>
      <c r="D87" s="229">
        <v>25</v>
      </c>
      <c r="E87" s="229">
        <v>23</v>
      </c>
      <c r="F87" s="229">
        <v>25</v>
      </c>
      <c r="G87" s="250"/>
      <c r="H87" s="250"/>
      <c r="I87" s="250"/>
      <c r="J87" s="250"/>
      <c r="K87" s="250"/>
      <c r="L87" s="250"/>
      <c r="M87" s="250"/>
      <c r="N87" s="250"/>
      <c r="O87" s="250"/>
      <c r="P87" s="250"/>
    </row>
    <row r="88" spans="1:16" s="180" customFormat="1" x14ac:dyDescent="0.55000000000000004">
      <c r="A88" s="222"/>
      <c r="B88" s="183" t="s">
        <v>18</v>
      </c>
      <c r="C88" s="229">
        <v>15</v>
      </c>
      <c r="D88" s="229">
        <v>20</v>
      </c>
      <c r="E88" s="229">
        <v>15</v>
      </c>
      <c r="F88" s="229">
        <v>20</v>
      </c>
      <c r="G88" s="250"/>
      <c r="H88" s="250"/>
      <c r="I88" s="250"/>
      <c r="J88" s="250"/>
      <c r="K88" s="250"/>
      <c r="L88" s="250"/>
      <c r="M88" s="250"/>
      <c r="N88" s="250"/>
      <c r="O88" s="250"/>
      <c r="P88" s="250"/>
    </row>
    <row r="89" spans="1:16" s="180" customFormat="1" x14ac:dyDescent="0.55000000000000004">
      <c r="A89" s="222"/>
      <c r="B89" s="183" t="s">
        <v>29</v>
      </c>
      <c r="C89" s="229">
        <v>0.8</v>
      </c>
      <c r="D89" s="229">
        <v>1</v>
      </c>
      <c r="E89" s="229">
        <v>0.8</v>
      </c>
      <c r="F89" s="229">
        <v>1</v>
      </c>
      <c r="G89" s="250"/>
      <c r="H89" s="250"/>
      <c r="I89" s="250"/>
      <c r="J89" s="250"/>
      <c r="K89" s="250"/>
      <c r="L89" s="250"/>
      <c r="M89" s="250"/>
      <c r="N89" s="250"/>
      <c r="O89" s="250"/>
      <c r="P89" s="250"/>
    </row>
    <row r="90" spans="1:16" s="180" customFormat="1" x14ac:dyDescent="0.55000000000000004">
      <c r="A90" s="222"/>
      <c r="B90" s="183" t="s">
        <v>19</v>
      </c>
      <c r="C90" s="229">
        <v>0.8</v>
      </c>
      <c r="D90" s="229">
        <v>1</v>
      </c>
      <c r="E90" s="229">
        <v>0.8</v>
      </c>
      <c r="F90" s="229">
        <v>1</v>
      </c>
      <c r="G90" s="250"/>
      <c r="H90" s="250"/>
      <c r="I90" s="250"/>
      <c r="J90" s="250"/>
      <c r="K90" s="250"/>
      <c r="L90" s="250"/>
      <c r="M90" s="250"/>
      <c r="N90" s="250"/>
      <c r="O90" s="250"/>
      <c r="P90" s="250"/>
    </row>
    <row r="91" spans="1:16" x14ac:dyDescent="0.55000000000000004">
      <c r="A91" s="188" t="s">
        <v>573</v>
      </c>
      <c r="B91" s="126" t="s">
        <v>346</v>
      </c>
      <c r="C91" s="19"/>
      <c r="D91" s="19"/>
      <c r="E91" s="248">
        <v>13</v>
      </c>
      <c r="F91" s="248">
        <v>42</v>
      </c>
      <c r="G91" s="250">
        <v>0.63</v>
      </c>
      <c r="H91" s="250">
        <v>2.04</v>
      </c>
      <c r="I91" s="250">
        <v>0.37</v>
      </c>
      <c r="J91" s="250">
        <v>1.2</v>
      </c>
      <c r="K91" s="250">
        <v>13.54</v>
      </c>
      <c r="L91" s="250">
        <v>43.74</v>
      </c>
      <c r="M91" s="250">
        <v>84.97</v>
      </c>
      <c r="N91" s="250">
        <v>274.52</v>
      </c>
      <c r="O91" s="250">
        <v>0</v>
      </c>
      <c r="P91" s="250">
        <v>0</v>
      </c>
    </row>
    <row r="92" spans="1:16" s="186" customFormat="1" x14ac:dyDescent="0.55000000000000004">
      <c r="A92" s="188"/>
      <c r="B92" s="190" t="s">
        <v>326</v>
      </c>
      <c r="C92" s="233">
        <v>13</v>
      </c>
      <c r="D92" s="233">
        <v>42</v>
      </c>
      <c r="E92" s="233">
        <v>13</v>
      </c>
      <c r="F92" s="233">
        <v>42</v>
      </c>
      <c r="G92" s="250"/>
      <c r="H92" s="250"/>
      <c r="I92" s="250"/>
      <c r="J92" s="250"/>
      <c r="K92" s="250"/>
      <c r="L92" s="250"/>
      <c r="M92" s="250"/>
      <c r="N92" s="250"/>
      <c r="O92" s="250"/>
      <c r="P92" s="250"/>
    </row>
    <row r="93" spans="1:16" x14ac:dyDescent="0.55000000000000004">
      <c r="A93" s="188" t="s">
        <v>574</v>
      </c>
      <c r="B93" s="223" t="s">
        <v>120</v>
      </c>
      <c r="C93" s="247"/>
      <c r="D93" s="247"/>
      <c r="E93" s="248">
        <v>180</v>
      </c>
      <c r="F93" s="248">
        <v>200</v>
      </c>
      <c r="G93" s="250">
        <v>0.04</v>
      </c>
      <c r="H93" s="250">
        <v>0.04</v>
      </c>
      <c r="I93" s="250">
        <v>0</v>
      </c>
      <c r="J93" s="250">
        <v>0</v>
      </c>
      <c r="K93" s="250">
        <v>10.1</v>
      </c>
      <c r="L93" s="250">
        <v>13.12</v>
      </c>
      <c r="M93" s="250">
        <v>41</v>
      </c>
      <c r="N93" s="250">
        <v>54</v>
      </c>
      <c r="O93" s="250">
        <v>1.6</v>
      </c>
      <c r="P93" s="250">
        <v>2</v>
      </c>
    </row>
    <row r="94" spans="1:16" x14ac:dyDescent="0.55000000000000004">
      <c r="A94" s="222"/>
      <c r="B94" s="191" t="s">
        <v>75</v>
      </c>
      <c r="C94" s="229">
        <v>0.45</v>
      </c>
      <c r="D94" s="229">
        <v>0.54</v>
      </c>
      <c r="E94" s="229">
        <v>0.45</v>
      </c>
      <c r="F94" s="229">
        <v>0.54</v>
      </c>
      <c r="G94" s="250"/>
      <c r="H94" s="250"/>
      <c r="I94" s="250"/>
      <c r="J94" s="250"/>
      <c r="K94" s="250"/>
      <c r="L94" s="250"/>
      <c r="M94" s="250"/>
      <c r="N94" s="250"/>
      <c r="O94" s="250"/>
      <c r="P94" s="250"/>
    </row>
    <row r="95" spans="1:16" x14ac:dyDescent="0.55000000000000004">
      <c r="A95" s="222"/>
      <c r="B95" s="191" t="s">
        <v>22</v>
      </c>
      <c r="C95" s="229">
        <v>10</v>
      </c>
      <c r="D95" s="229">
        <v>13</v>
      </c>
      <c r="E95" s="229">
        <v>10</v>
      </c>
      <c r="F95" s="229">
        <v>13</v>
      </c>
      <c r="G95" s="250"/>
      <c r="H95" s="250"/>
      <c r="I95" s="250"/>
      <c r="J95" s="250"/>
      <c r="K95" s="250"/>
      <c r="L95" s="250"/>
      <c r="M95" s="250"/>
      <c r="N95" s="250"/>
      <c r="O95" s="250"/>
      <c r="P95" s="250"/>
    </row>
    <row r="96" spans="1:16" x14ac:dyDescent="0.55000000000000004">
      <c r="A96" s="222"/>
      <c r="B96" s="191" t="s">
        <v>121</v>
      </c>
      <c r="C96" s="229">
        <v>5</v>
      </c>
      <c r="D96" s="229">
        <v>6</v>
      </c>
      <c r="E96" s="229">
        <v>4</v>
      </c>
      <c r="F96" s="229">
        <v>5</v>
      </c>
      <c r="G96" s="250"/>
      <c r="H96" s="250"/>
      <c r="I96" s="250"/>
      <c r="J96" s="250"/>
      <c r="K96" s="250"/>
      <c r="L96" s="250"/>
      <c r="M96" s="250"/>
      <c r="N96" s="250"/>
      <c r="O96" s="250"/>
      <c r="P96" s="250"/>
    </row>
    <row r="97" spans="1:16" x14ac:dyDescent="0.55000000000000004">
      <c r="A97" s="188" t="s">
        <v>571</v>
      </c>
      <c r="B97" s="223" t="s">
        <v>78</v>
      </c>
      <c r="C97" s="247">
        <v>35</v>
      </c>
      <c r="D97" s="247">
        <v>40</v>
      </c>
      <c r="E97" s="248">
        <v>35</v>
      </c>
      <c r="F97" s="248">
        <v>40</v>
      </c>
      <c r="G97" s="250">
        <v>1.66</v>
      </c>
      <c r="H97" s="250">
        <v>2</v>
      </c>
      <c r="I97" s="250">
        <v>0.28000000000000003</v>
      </c>
      <c r="J97" s="250">
        <v>0.32</v>
      </c>
      <c r="K97" s="250">
        <v>17.22</v>
      </c>
      <c r="L97" s="250">
        <v>19.68</v>
      </c>
      <c r="M97" s="250">
        <f>G97*4+I97*9+K97*4</f>
        <v>78.039999999999992</v>
      </c>
      <c r="N97" s="250">
        <f>H97*4+J97*9+L97*4</f>
        <v>89.6</v>
      </c>
      <c r="O97" s="250">
        <v>0</v>
      </c>
      <c r="P97" s="250">
        <v>0</v>
      </c>
    </row>
    <row r="98" spans="1:16" x14ac:dyDescent="0.55000000000000004">
      <c r="A98" s="188" t="s">
        <v>575</v>
      </c>
      <c r="B98" s="24" t="s">
        <v>77</v>
      </c>
      <c r="C98" s="19">
        <v>93</v>
      </c>
      <c r="D98" s="19">
        <v>93</v>
      </c>
      <c r="E98" s="248">
        <v>93</v>
      </c>
      <c r="F98" s="248">
        <v>93</v>
      </c>
      <c r="G98" s="250">
        <v>0.37</v>
      </c>
      <c r="H98" s="250">
        <v>0.37</v>
      </c>
      <c r="I98" s="250">
        <v>0.37</v>
      </c>
      <c r="J98" s="250">
        <v>0.37</v>
      </c>
      <c r="K98" s="250">
        <v>9.73</v>
      </c>
      <c r="L98" s="250">
        <v>9.73</v>
      </c>
      <c r="M98" s="250">
        <v>41.85</v>
      </c>
      <c r="N98" s="250">
        <v>41.85</v>
      </c>
      <c r="O98" s="250">
        <v>9.3000000000000007</v>
      </c>
      <c r="P98" s="250">
        <v>9.3000000000000007</v>
      </c>
    </row>
    <row r="99" spans="1:16" x14ac:dyDescent="0.55000000000000004">
      <c r="A99" s="222"/>
      <c r="B99" s="223" t="s">
        <v>32</v>
      </c>
      <c r="C99" s="247"/>
      <c r="D99" s="247"/>
      <c r="E99" s="224">
        <f>E71+E72+E91+E93+E97+E98</f>
        <v>536</v>
      </c>
      <c r="F99" s="224">
        <f t="shared" ref="F99:P99" si="3">F71+F72+F91+F93+F97+F98</f>
        <v>605</v>
      </c>
      <c r="G99" s="224">
        <f t="shared" si="3"/>
        <v>11.7</v>
      </c>
      <c r="H99" s="224">
        <f t="shared" si="3"/>
        <v>13.889999999999999</v>
      </c>
      <c r="I99" s="224">
        <f t="shared" si="3"/>
        <v>7.4300000000000006</v>
      </c>
      <c r="J99" s="224">
        <f t="shared" si="3"/>
        <v>8.69</v>
      </c>
      <c r="K99" s="224">
        <f t="shared" si="3"/>
        <v>71.64</v>
      </c>
      <c r="L99" s="224">
        <f t="shared" si="3"/>
        <v>108.48</v>
      </c>
      <c r="M99" s="224">
        <f t="shared" si="3"/>
        <v>445.86</v>
      </c>
      <c r="N99" s="224">
        <f t="shared" si="3"/>
        <v>670.02</v>
      </c>
      <c r="O99" s="224">
        <f t="shared" si="3"/>
        <v>29.68</v>
      </c>
      <c r="P99" s="224">
        <f t="shared" si="3"/>
        <v>31.009999999999998</v>
      </c>
    </row>
    <row r="100" spans="1:16" x14ac:dyDescent="0.55000000000000004">
      <c r="A100" s="222"/>
      <c r="B100" s="163" t="s">
        <v>79</v>
      </c>
      <c r="C100" s="196"/>
      <c r="D100" s="196"/>
      <c r="E100" s="196"/>
      <c r="F100" s="196"/>
      <c r="G100" s="250"/>
      <c r="H100" s="250"/>
      <c r="I100" s="250"/>
      <c r="J100" s="250"/>
      <c r="K100" s="250"/>
      <c r="L100" s="250"/>
      <c r="M100" s="250"/>
      <c r="N100" s="250"/>
      <c r="O100" s="250"/>
      <c r="P100" s="250"/>
    </row>
    <row r="101" spans="1:16" x14ac:dyDescent="0.55000000000000004">
      <c r="A101" s="222" t="s">
        <v>576</v>
      </c>
      <c r="B101" s="189" t="s">
        <v>81</v>
      </c>
      <c r="C101" s="247">
        <v>154</v>
      </c>
      <c r="D101" s="247">
        <v>154</v>
      </c>
      <c r="E101" s="248">
        <v>150</v>
      </c>
      <c r="F101" s="248">
        <v>150</v>
      </c>
      <c r="G101" s="250">
        <v>4.3600000000000003</v>
      </c>
      <c r="H101" s="250">
        <v>4.3600000000000003</v>
      </c>
      <c r="I101" s="250">
        <v>3.76</v>
      </c>
      <c r="J101" s="250">
        <v>3.76</v>
      </c>
      <c r="K101" s="250">
        <v>6</v>
      </c>
      <c r="L101" s="250">
        <v>6</v>
      </c>
      <c r="M101" s="250">
        <v>79.5</v>
      </c>
      <c r="N101" s="250">
        <v>79.5</v>
      </c>
      <c r="O101" s="250">
        <v>1.06</v>
      </c>
      <c r="P101" s="250">
        <v>1.06</v>
      </c>
    </row>
    <row r="102" spans="1:16" x14ac:dyDescent="0.55000000000000004">
      <c r="A102" s="222"/>
      <c r="B102" s="189" t="s">
        <v>32</v>
      </c>
      <c r="C102" s="247"/>
      <c r="D102" s="247"/>
      <c r="E102" s="224">
        <f t="shared" ref="E102:P102" si="4">E101</f>
        <v>150</v>
      </c>
      <c r="F102" s="224">
        <f t="shared" si="4"/>
        <v>150</v>
      </c>
      <c r="G102" s="224">
        <f t="shared" si="4"/>
        <v>4.3600000000000003</v>
      </c>
      <c r="H102" s="224">
        <f t="shared" si="4"/>
        <v>4.3600000000000003</v>
      </c>
      <c r="I102" s="224">
        <f t="shared" si="4"/>
        <v>3.76</v>
      </c>
      <c r="J102" s="224">
        <f t="shared" si="4"/>
        <v>3.76</v>
      </c>
      <c r="K102" s="224">
        <f t="shared" si="4"/>
        <v>6</v>
      </c>
      <c r="L102" s="224">
        <f t="shared" si="4"/>
        <v>6</v>
      </c>
      <c r="M102" s="224">
        <f t="shared" si="4"/>
        <v>79.5</v>
      </c>
      <c r="N102" s="224">
        <f t="shared" si="4"/>
        <v>79.5</v>
      </c>
      <c r="O102" s="224">
        <f t="shared" si="4"/>
        <v>1.06</v>
      </c>
      <c r="P102" s="224">
        <f t="shared" si="4"/>
        <v>1.06</v>
      </c>
    </row>
    <row r="103" spans="1:16" x14ac:dyDescent="0.55000000000000004">
      <c r="A103" s="222"/>
      <c r="B103" s="191" t="s">
        <v>82</v>
      </c>
      <c r="C103" s="229"/>
      <c r="D103" s="229"/>
      <c r="E103" s="229"/>
      <c r="F103" s="249"/>
      <c r="G103" s="249"/>
      <c r="H103" s="249"/>
      <c r="I103" s="249"/>
      <c r="J103" s="249"/>
      <c r="K103" s="249"/>
      <c r="L103" s="249"/>
      <c r="M103" s="249"/>
      <c r="N103" s="249"/>
      <c r="O103" s="249"/>
      <c r="P103" s="249"/>
    </row>
    <row r="104" spans="1:16" x14ac:dyDescent="0.55000000000000004">
      <c r="A104" s="222"/>
      <c r="B104" s="191" t="s">
        <v>83</v>
      </c>
      <c r="C104" s="229">
        <v>4</v>
      </c>
      <c r="D104" s="229">
        <v>6</v>
      </c>
      <c r="E104" s="248">
        <v>4</v>
      </c>
      <c r="F104" s="248">
        <v>6</v>
      </c>
      <c r="G104" s="249"/>
      <c r="H104" s="249"/>
      <c r="I104" s="249"/>
      <c r="J104" s="249"/>
      <c r="K104" s="249"/>
      <c r="L104" s="249"/>
      <c r="M104" s="249"/>
      <c r="N104" s="249"/>
      <c r="O104" s="249"/>
      <c r="P104" s="249"/>
    </row>
    <row r="105" spans="1:16" x14ac:dyDescent="0.55000000000000004">
      <c r="A105" s="222"/>
      <c r="B105" s="197" t="s">
        <v>84</v>
      </c>
      <c r="C105" s="162"/>
      <c r="D105" s="162"/>
      <c r="E105" s="27">
        <f t="shared" ref="E105:P105" si="5">E18+E21+E69+E99+E102</f>
        <v>1733</v>
      </c>
      <c r="F105" s="27">
        <f t="shared" si="5"/>
        <v>2026</v>
      </c>
      <c r="G105" s="27">
        <f t="shared" si="5"/>
        <v>42.349999999999994</v>
      </c>
      <c r="H105" s="27">
        <f t="shared" si="5"/>
        <v>49.48</v>
      </c>
      <c r="I105" s="27">
        <f t="shared" si="5"/>
        <v>39.61</v>
      </c>
      <c r="J105" s="27">
        <f t="shared" si="5"/>
        <v>46.87</v>
      </c>
      <c r="K105" s="27">
        <f t="shared" si="5"/>
        <v>182.36</v>
      </c>
      <c r="L105" s="27">
        <f t="shared" si="5"/>
        <v>247.94</v>
      </c>
      <c r="M105" s="27">
        <f t="shared" si="5"/>
        <v>1304.2600000000002</v>
      </c>
      <c r="N105" s="27">
        <f t="shared" si="5"/>
        <v>1716.45</v>
      </c>
      <c r="O105" s="27">
        <f t="shared" si="5"/>
        <v>60.45</v>
      </c>
      <c r="P105" s="27">
        <f t="shared" si="5"/>
        <v>68.150000000000006</v>
      </c>
    </row>
    <row r="112" spans="1:16" ht="39" customHeight="1" x14ac:dyDescent="0.55000000000000004">
      <c r="E112" s="186"/>
      <c r="F112" s="186"/>
      <c r="G112" s="186"/>
      <c r="H112" s="186"/>
      <c r="I112" s="186"/>
      <c r="J112" s="186"/>
      <c r="K112" s="186"/>
      <c r="L112" s="186"/>
      <c r="M112" s="186"/>
      <c r="N112" s="186"/>
      <c r="O112" s="186"/>
      <c r="P112" s="186"/>
    </row>
    <row r="134" spans="2:6" x14ac:dyDescent="0.55000000000000004">
      <c r="C134" s="56"/>
      <c r="D134" s="56"/>
      <c r="E134" s="30"/>
      <c r="F134" s="30"/>
    </row>
    <row r="135" spans="2:6" x14ac:dyDescent="0.55000000000000004">
      <c r="B135" s="57"/>
      <c r="C135" s="56"/>
      <c r="D135" s="56"/>
      <c r="E135" s="42"/>
      <c r="F135" s="42"/>
    </row>
    <row r="136" spans="2:6" x14ac:dyDescent="0.55000000000000004">
      <c r="B136" s="57"/>
      <c r="E136" s="42"/>
      <c r="F136" s="42"/>
    </row>
    <row r="137" spans="2:6" x14ac:dyDescent="0.55000000000000004">
      <c r="E137" s="42"/>
      <c r="F137" s="42"/>
    </row>
    <row r="138" spans="2:6" x14ac:dyDescent="0.55000000000000004">
      <c r="E138" s="42"/>
      <c r="F138" s="42"/>
    </row>
  </sheetData>
  <mergeCells count="11">
    <mergeCell ref="M1:N2"/>
    <mergeCell ref="A1:A3"/>
    <mergeCell ref="O1:P2"/>
    <mergeCell ref="G3:H3"/>
    <mergeCell ref="C1:D2"/>
    <mergeCell ref="K3:L3"/>
    <mergeCell ref="I3:J3"/>
    <mergeCell ref="B1:B3"/>
    <mergeCell ref="E1:F2"/>
    <mergeCell ref="O3:P3"/>
    <mergeCell ref="G1:L2"/>
  </mergeCells>
  <pageMargins left="0" right="0" top="0.19685039370078741" bottom="0" header="0" footer="0"/>
  <pageSetup paperSize="9" scale="35" orientation="landscape" r:id="rId1"/>
  <rowBreaks count="2" manualBreakCount="2">
    <brk id="39" max="15" man="1"/>
    <brk id="78" max="15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zoomScale="40" zoomScaleNormal="100" zoomScaleSheetLayoutView="40" workbookViewId="0">
      <selection activeCell="P57" sqref="P57"/>
    </sheetView>
  </sheetViews>
  <sheetFormatPr defaultRowHeight="38.25" x14ac:dyDescent="0.55000000000000004"/>
  <cols>
    <col min="1" max="1" width="98.140625" style="14" customWidth="1"/>
    <col min="2" max="2" width="23.28515625" style="14" customWidth="1"/>
    <col min="3" max="3" width="23.5703125" style="14" customWidth="1"/>
    <col min="4" max="4" width="23.28515625" style="14" customWidth="1"/>
    <col min="5" max="5" width="23.5703125" style="14" customWidth="1"/>
    <col min="6" max="6" width="23.28515625" style="14" customWidth="1"/>
    <col min="7" max="7" width="23.42578125" style="14" customWidth="1"/>
    <col min="8" max="8" width="26.28515625" style="14" customWidth="1"/>
    <col min="9" max="9" width="25.28515625" style="14" customWidth="1"/>
    <col min="10" max="10" width="20.28515625" style="14" customWidth="1"/>
    <col min="11" max="11" width="23.28515625" style="14" customWidth="1"/>
    <col min="12" max="12" width="15.5703125" style="14" bestFit="1" customWidth="1"/>
    <col min="13" max="14" width="9.140625" style="14"/>
    <col min="15" max="15" width="16.5703125" style="14" customWidth="1"/>
    <col min="16" max="16384" width="9.140625" style="14"/>
  </cols>
  <sheetData>
    <row r="1" spans="1:15" x14ac:dyDescent="0.55000000000000004">
      <c r="A1" s="307" t="s">
        <v>577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186"/>
      <c r="M1" s="186"/>
      <c r="N1" s="186"/>
      <c r="O1" s="186"/>
    </row>
    <row r="2" spans="1:15" x14ac:dyDescent="0.55000000000000004">
      <c r="A2" s="303"/>
      <c r="B2" s="302" t="s">
        <v>578</v>
      </c>
      <c r="C2" s="302"/>
      <c r="D2" s="302" t="s">
        <v>579</v>
      </c>
      <c r="E2" s="302"/>
      <c r="F2" s="302" t="s">
        <v>580</v>
      </c>
      <c r="G2" s="302"/>
      <c r="H2" s="302" t="s">
        <v>581</v>
      </c>
      <c r="I2" s="302"/>
      <c r="J2" s="302" t="s">
        <v>582</v>
      </c>
      <c r="K2" s="302"/>
      <c r="L2" s="186"/>
      <c r="M2" s="186"/>
      <c r="N2" s="186"/>
      <c r="O2" s="186"/>
    </row>
    <row r="3" spans="1:15" x14ac:dyDescent="0.55000000000000004">
      <c r="A3" s="304"/>
      <c r="B3" s="129" t="s">
        <v>6</v>
      </c>
      <c r="C3" s="129" t="s">
        <v>7</v>
      </c>
      <c r="D3" s="129" t="s">
        <v>6</v>
      </c>
      <c r="E3" s="129" t="s">
        <v>7</v>
      </c>
      <c r="F3" s="129" t="s">
        <v>6</v>
      </c>
      <c r="G3" s="129" t="s">
        <v>7</v>
      </c>
      <c r="H3" s="129" t="s">
        <v>6</v>
      </c>
      <c r="I3" s="129" t="s">
        <v>7</v>
      </c>
      <c r="J3" s="129" t="s">
        <v>6</v>
      </c>
      <c r="K3" s="129" t="s">
        <v>7</v>
      </c>
      <c r="L3" s="186"/>
      <c r="M3" s="186"/>
      <c r="N3" s="186"/>
      <c r="O3" s="186"/>
    </row>
    <row r="4" spans="1:15" x14ac:dyDescent="0.55000000000000004">
      <c r="A4" s="129" t="s">
        <v>583</v>
      </c>
      <c r="B4" s="104">
        <f>Лист1!G111</f>
        <v>37.749999999999993</v>
      </c>
      <c r="C4" s="104">
        <f>Лист1!H111</f>
        <v>49.46</v>
      </c>
      <c r="D4" s="104">
        <f>Лист1!I111</f>
        <v>47.58</v>
      </c>
      <c r="E4" s="104">
        <f>Лист1!J111</f>
        <v>57.67</v>
      </c>
      <c r="F4" s="104">
        <f>Лист1!K111</f>
        <v>181.21</v>
      </c>
      <c r="G4" s="104">
        <f>Лист1!L111</f>
        <v>219.40999999999997</v>
      </c>
      <c r="H4" s="104">
        <f>Лист1!M111</f>
        <v>1257.99</v>
      </c>
      <c r="I4" s="104">
        <f>Лист1!N111</f>
        <v>1572.31</v>
      </c>
      <c r="J4" s="104">
        <f>Лист1!O111</f>
        <v>58.95</v>
      </c>
      <c r="K4" s="104">
        <f>Лист1!P111</f>
        <v>68.400000000000006</v>
      </c>
      <c r="L4" s="140"/>
      <c r="M4" s="186"/>
      <c r="N4" s="186"/>
      <c r="O4" s="140"/>
    </row>
    <row r="5" spans="1:15" x14ac:dyDescent="0.55000000000000004">
      <c r="A5" s="129" t="s">
        <v>584</v>
      </c>
      <c r="B5" s="104">
        <f>Лист2!G89</f>
        <v>56.599999999999994</v>
      </c>
      <c r="C5" s="104">
        <f>Лист2!H89</f>
        <v>72.759999999999991</v>
      </c>
      <c r="D5" s="104">
        <f>Лист2!I89</f>
        <v>57.23</v>
      </c>
      <c r="E5" s="104">
        <f>Лист2!J89</f>
        <v>75.7</v>
      </c>
      <c r="F5" s="104">
        <f>Лист2!K89</f>
        <v>166.99</v>
      </c>
      <c r="G5" s="104">
        <f>Лист2!L89</f>
        <v>236.67000000000002</v>
      </c>
      <c r="H5" s="104">
        <f>Лист2!M89</f>
        <v>1331.18</v>
      </c>
      <c r="I5" s="104">
        <f>Лист2!N89</f>
        <v>1840.5800000000002</v>
      </c>
      <c r="J5" s="104">
        <f>Лист2!O89</f>
        <v>28.03</v>
      </c>
      <c r="K5" s="104">
        <f>Лист2!P89</f>
        <v>33.470000000000006</v>
      </c>
      <c r="L5" s="140"/>
      <c r="M5" s="186"/>
      <c r="N5" s="186"/>
      <c r="O5" s="140"/>
    </row>
    <row r="6" spans="1:15" x14ac:dyDescent="0.55000000000000004">
      <c r="A6" s="129" t="s">
        <v>585</v>
      </c>
      <c r="B6" s="104">
        <f>Лист3!G100</f>
        <v>42.16</v>
      </c>
      <c r="C6" s="104">
        <f>Лист3!H100</f>
        <v>54.55</v>
      </c>
      <c r="D6" s="104">
        <f>Лист3!I100</f>
        <v>54.36</v>
      </c>
      <c r="E6" s="104">
        <f>Лист3!J100</f>
        <v>88.42</v>
      </c>
      <c r="F6" s="104">
        <f>Лист3!K100</f>
        <v>224.34</v>
      </c>
      <c r="G6" s="104">
        <f>Лист3!L100</f>
        <v>263.94</v>
      </c>
      <c r="H6" s="104">
        <f>Лист3!M100</f>
        <v>1564.64</v>
      </c>
      <c r="I6" s="104">
        <f>Лист3!N100</f>
        <v>1938.0100000000002</v>
      </c>
      <c r="J6" s="104">
        <f>Лист3!O100</f>
        <v>31.41</v>
      </c>
      <c r="K6" s="104">
        <f>Лист3!P100</f>
        <v>37.22</v>
      </c>
      <c r="L6" s="140"/>
      <c r="M6" s="186"/>
      <c r="N6" s="186"/>
      <c r="O6" s="140"/>
    </row>
    <row r="7" spans="1:15" x14ac:dyDescent="0.55000000000000004">
      <c r="A7" s="129" t="s">
        <v>586</v>
      </c>
      <c r="B7" s="104">
        <f>Лист4!G107</f>
        <v>45.61</v>
      </c>
      <c r="C7" s="104">
        <f>Лист4!H107</f>
        <v>57.77</v>
      </c>
      <c r="D7" s="104">
        <f>Лист4!I107</f>
        <v>57.410000000000004</v>
      </c>
      <c r="E7" s="104">
        <f>Лист4!J107</f>
        <v>69.87</v>
      </c>
      <c r="F7" s="104">
        <f>Лист4!K107</f>
        <v>183.37</v>
      </c>
      <c r="G7" s="104">
        <f>Лист4!L107</f>
        <v>226.8</v>
      </c>
      <c r="H7" s="104">
        <f>Лист4!M107</f>
        <v>1455.3400000000001</v>
      </c>
      <c r="I7" s="104">
        <f>Лист4!N107</f>
        <v>1789.2900000000002</v>
      </c>
      <c r="J7" s="104">
        <f>Лист4!O107</f>
        <v>64.91</v>
      </c>
      <c r="K7" s="104">
        <f>Лист4!P107</f>
        <v>78.550000000000011</v>
      </c>
      <c r="L7" s="140"/>
      <c r="M7" s="186"/>
      <c r="N7" s="186"/>
      <c r="O7" s="140"/>
    </row>
    <row r="8" spans="1:15" x14ac:dyDescent="0.55000000000000004">
      <c r="A8" s="129" t="s">
        <v>587</v>
      </c>
      <c r="B8" s="104">
        <f>Лист5!G96</f>
        <v>47.41</v>
      </c>
      <c r="C8" s="104">
        <f>Лист5!H96</f>
        <v>62.29</v>
      </c>
      <c r="D8" s="104">
        <f>Лист5!I96</f>
        <v>52.69</v>
      </c>
      <c r="E8" s="104">
        <f>Лист5!J96</f>
        <v>69.170000000000016</v>
      </c>
      <c r="F8" s="104">
        <f>Лист5!K96</f>
        <v>193.40000000000003</v>
      </c>
      <c r="G8" s="104">
        <f>Лист5!L96</f>
        <v>268.65000000000003</v>
      </c>
      <c r="H8" s="104">
        <f>Лист5!M96</f>
        <v>1489.08</v>
      </c>
      <c r="I8" s="104">
        <f>Лист5!N96</f>
        <v>2036.41</v>
      </c>
      <c r="J8" s="104">
        <f>Лист5!O96</f>
        <v>38.800000000000004</v>
      </c>
      <c r="K8" s="104">
        <f>Лист5!P96</f>
        <v>45.75</v>
      </c>
      <c r="L8" s="140"/>
      <c r="M8" s="186"/>
      <c r="N8" s="186"/>
      <c r="O8" s="140"/>
    </row>
    <row r="9" spans="1:15" x14ac:dyDescent="0.55000000000000004">
      <c r="A9" s="129" t="s">
        <v>588</v>
      </c>
      <c r="B9" s="104">
        <f>Лист6!G98</f>
        <v>42.33</v>
      </c>
      <c r="C9" s="104">
        <f>Лист6!H98</f>
        <v>50.34</v>
      </c>
      <c r="D9" s="104">
        <f>Лист6!I98</f>
        <v>48.75</v>
      </c>
      <c r="E9" s="104">
        <f>Лист6!J98</f>
        <v>57.029999999999994</v>
      </c>
      <c r="F9" s="104">
        <f>Лист6!K98</f>
        <v>192.27999999999997</v>
      </c>
      <c r="G9" s="104">
        <f>Лист6!L98</f>
        <v>228.64</v>
      </c>
      <c r="H9" s="104">
        <f>Лист6!M98</f>
        <v>1445.63</v>
      </c>
      <c r="I9" s="104">
        <f>Лист6!N98</f>
        <v>1708.1200000000001</v>
      </c>
      <c r="J9" s="104">
        <f>Лист6!O98</f>
        <v>61.850000000000009</v>
      </c>
      <c r="K9" s="104">
        <f>Лист6!P98</f>
        <v>72.540000000000006</v>
      </c>
      <c r="L9" s="140"/>
      <c r="M9" s="186"/>
      <c r="N9" s="186"/>
      <c r="O9" s="140"/>
    </row>
    <row r="10" spans="1:15" x14ac:dyDescent="0.55000000000000004">
      <c r="A10" s="129" t="s">
        <v>589</v>
      </c>
      <c r="B10" s="104">
        <f>Лист7!G115</f>
        <v>49.769999999999996</v>
      </c>
      <c r="C10" s="104">
        <f>Лист7!H115</f>
        <v>59.45</v>
      </c>
      <c r="D10" s="104">
        <f>Лист7!I115</f>
        <v>49.609999999999992</v>
      </c>
      <c r="E10" s="104">
        <f>Лист7!J115</f>
        <v>60.04999999999999</v>
      </c>
      <c r="F10" s="104">
        <f>Лист7!K115</f>
        <v>216.66</v>
      </c>
      <c r="G10" s="104">
        <f>Лист7!L115</f>
        <v>262.32</v>
      </c>
      <c r="H10" s="104">
        <f>Лист7!M115</f>
        <v>1546.96</v>
      </c>
      <c r="I10" s="104">
        <f>Лист7!N115</f>
        <v>1862.59</v>
      </c>
      <c r="J10" s="104">
        <f>Лист7!O115</f>
        <v>36.380000000000003</v>
      </c>
      <c r="K10" s="104">
        <f>Лист7!P115</f>
        <v>41.39</v>
      </c>
      <c r="L10" s="140"/>
      <c r="M10" s="186"/>
      <c r="N10" s="186"/>
      <c r="O10" s="140"/>
    </row>
    <row r="11" spans="1:15" x14ac:dyDescent="0.55000000000000004">
      <c r="A11" s="129" t="s">
        <v>590</v>
      </c>
      <c r="B11" s="104">
        <f>Лист8!G96</f>
        <v>37.159999999999997</v>
      </c>
      <c r="C11" s="104">
        <f>Лист8!H96</f>
        <v>46.59</v>
      </c>
      <c r="D11" s="104">
        <f>Лист8!I96</f>
        <v>47.660000000000004</v>
      </c>
      <c r="E11" s="104">
        <f>Лист8!J96</f>
        <v>75.89</v>
      </c>
      <c r="F11" s="104">
        <f>Лист8!K96</f>
        <v>192.17000000000002</v>
      </c>
      <c r="G11" s="104">
        <f>Лист8!L96</f>
        <v>248.21000000000004</v>
      </c>
      <c r="H11" s="104">
        <f>Лист8!M96</f>
        <v>1349.5700000000002</v>
      </c>
      <c r="I11" s="104">
        <f>Лист8!N96</f>
        <v>1728.3</v>
      </c>
      <c r="J11" s="104">
        <f>Лист8!O96</f>
        <v>55.140000000000008</v>
      </c>
      <c r="K11" s="104">
        <f>Лист8!P96</f>
        <v>65.37</v>
      </c>
      <c r="L11" s="140"/>
      <c r="M11" s="186"/>
      <c r="N11" s="186"/>
      <c r="O11" s="140"/>
    </row>
    <row r="12" spans="1:15" x14ac:dyDescent="0.55000000000000004">
      <c r="A12" s="129" t="s">
        <v>591</v>
      </c>
      <c r="B12" s="104">
        <f>Лист9!G96</f>
        <v>49.510000000000005</v>
      </c>
      <c r="C12" s="104">
        <f>Лист9!H96</f>
        <v>63.84</v>
      </c>
      <c r="D12" s="104">
        <f>Лист9!I96</f>
        <v>45.749999999999993</v>
      </c>
      <c r="E12" s="104">
        <f>Лист9!J96</f>
        <v>58.719999999999992</v>
      </c>
      <c r="F12" s="104">
        <f>Лист9!K96</f>
        <v>188.37</v>
      </c>
      <c r="G12" s="104">
        <f>Лист9!L96</f>
        <v>266.71000000000004</v>
      </c>
      <c r="H12" s="104">
        <f>Лист9!M96</f>
        <v>1412.54</v>
      </c>
      <c r="I12" s="104">
        <f>Лист9!N96</f>
        <v>1962.43</v>
      </c>
      <c r="J12" s="104">
        <f>Лист9!O96</f>
        <v>33.660000000000004</v>
      </c>
      <c r="K12" s="104">
        <f>Лист9!P96</f>
        <v>41.63</v>
      </c>
      <c r="L12" s="140"/>
      <c r="M12" s="186"/>
      <c r="N12" s="186"/>
      <c r="O12" s="140"/>
    </row>
    <row r="13" spans="1:15" x14ac:dyDescent="0.55000000000000004">
      <c r="A13" s="129" t="s">
        <v>592</v>
      </c>
      <c r="B13" s="104">
        <f>Лист10!G95</f>
        <v>42.699999999999996</v>
      </c>
      <c r="C13" s="104">
        <f>Лист10!H95</f>
        <v>54.78</v>
      </c>
      <c r="D13" s="104">
        <f>Лист10!I95</f>
        <v>49.589999999999996</v>
      </c>
      <c r="E13" s="104">
        <f>Лист10!J95</f>
        <v>65.240000000000009</v>
      </c>
      <c r="F13" s="104">
        <f>Лист10!K95</f>
        <v>183.07</v>
      </c>
      <c r="G13" s="104">
        <f>Лист10!L95</f>
        <v>256.66999999999996</v>
      </c>
      <c r="H13" s="104">
        <f>Лист10!M95</f>
        <v>1360.75</v>
      </c>
      <c r="I13" s="104">
        <f>Лист10!N95</f>
        <v>1855.3500000000004</v>
      </c>
      <c r="J13" s="104">
        <f>Лист10!O95</f>
        <v>48.410000000000004</v>
      </c>
      <c r="K13" s="104">
        <f>Лист10!P95</f>
        <v>73.640000000000015</v>
      </c>
      <c r="L13" s="140"/>
      <c r="M13" s="186"/>
      <c r="N13" s="186"/>
      <c r="O13" s="140"/>
    </row>
    <row r="14" spans="1:15" x14ac:dyDescent="0.55000000000000004">
      <c r="A14" s="129" t="s">
        <v>593</v>
      </c>
      <c r="B14" s="104">
        <f>Лист11!G96</f>
        <v>47.519999999999996</v>
      </c>
      <c r="C14" s="104">
        <f>Лист11!H96</f>
        <v>58.930000000000007</v>
      </c>
      <c r="D14" s="104">
        <f>Лист11!I96</f>
        <v>48.85</v>
      </c>
      <c r="E14" s="104">
        <f>Лист11!J96</f>
        <v>59.41</v>
      </c>
      <c r="F14" s="104">
        <f>Лист11!K96</f>
        <v>240.3</v>
      </c>
      <c r="G14" s="104">
        <f>Лист11!L96</f>
        <v>295.19</v>
      </c>
      <c r="H14" s="104">
        <f>Лист11!M96</f>
        <v>1612.19</v>
      </c>
      <c r="I14" s="104">
        <f>Лист11!N96</f>
        <v>1956.0400000000002</v>
      </c>
      <c r="J14" s="104">
        <f>Лист11!O96</f>
        <v>46.87</v>
      </c>
      <c r="K14" s="104">
        <f>Лист11!P96</f>
        <v>55.440000000000012</v>
      </c>
      <c r="L14" s="140"/>
      <c r="M14" s="186"/>
      <c r="N14" s="186"/>
      <c r="O14" s="140"/>
    </row>
    <row r="15" spans="1:15" x14ac:dyDescent="0.55000000000000004">
      <c r="A15" s="129" t="s">
        <v>594</v>
      </c>
      <c r="B15" s="104">
        <f>Лист12!G114</f>
        <v>43.94</v>
      </c>
      <c r="C15" s="104">
        <f>Лист12!H114</f>
        <v>50.919999999999995</v>
      </c>
      <c r="D15" s="104">
        <f>Лист12!I114</f>
        <v>48.72</v>
      </c>
      <c r="E15" s="104">
        <f>Лист12!J114</f>
        <v>58.000000000000007</v>
      </c>
      <c r="F15" s="104">
        <f>Лист12!K114</f>
        <v>196.26999999999998</v>
      </c>
      <c r="G15" s="104">
        <f>Лист12!L114</f>
        <v>232.38</v>
      </c>
      <c r="H15" s="104">
        <f>Лист12!M114</f>
        <v>1423.52</v>
      </c>
      <c r="I15" s="104">
        <f>Лист12!N114</f>
        <v>1695.3200000000002</v>
      </c>
      <c r="J15" s="104">
        <f>Лист12!O114</f>
        <v>47.650000000000006</v>
      </c>
      <c r="K15" s="104">
        <f>Лист12!P114</f>
        <v>54.75</v>
      </c>
      <c r="L15" s="140"/>
      <c r="M15" s="186"/>
      <c r="N15" s="186"/>
      <c r="O15" s="140"/>
    </row>
    <row r="16" spans="1:15" x14ac:dyDescent="0.55000000000000004">
      <c r="A16" s="129" t="s">
        <v>595</v>
      </c>
      <c r="B16" s="104">
        <f>Лист13!G110</f>
        <v>51.62</v>
      </c>
      <c r="C16" s="104">
        <f>Лист13!H110</f>
        <v>63.55</v>
      </c>
      <c r="D16" s="104">
        <f>Лист13!I110</f>
        <v>58.589999999999996</v>
      </c>
      <c r="E16" s="104">
        <f>Лист13!J110</f>
        <v>84.01</v>
      </c>
      <c r="F16" s="104">
        <f>Лист13!K110</f>
        <v>208.86</v>
      </c>
      <c r="G16" s="104">
        <f>Лист13!L110</f>
        <v>255.88</v>
      </c>
      <c r="H16" s="104">
        <f>Лист13!M110</f>
        <v>1580.88</v>
      </c>
      <c r="I16" s="104">
        <f>Лист13!N110</f>
        <v>1919.4300000000003</v>
      </c>
      <c r="J16" s="104">
        <f>Лист13!O110</f>
        <v>49.46</v>
      </c>
      <c r="K16" s="104">
        <f>Лист13!P110</f>
        <v>56.71</v>
      </c>
      <c r="L16" s="140"/>
      <c r="M16" s="186"/>
      <c r="N16" s="186"/>
      <c r="O16" s="140"/>
    </row>
    <row r="17" spans="1:15" x14ac:dyDescent="0.55000000000000004">
      <c r="A17" s="129" t="s">
        <v>596</v>
      </c>
      <c r="B17" s="104">
        <f>Лист14!G95</f>
        <v>42.1</v>
      </c>
      <c r="C17" s="104">
        <f>Лист14!H95</f>
        <v>51.99</v>
      </c>
      <c r="D17" s="104">
        <f>Лист14!I95</f>
        <v>46.46</v>
      </c>
      <c r="E17" s="104">
        <f>Лист14!J95</f>
        <v>58.38</v>
      </c>
      <c r="F17" s="104">
        <f>Лист14!K95</f>
        <v>196.3</v>
      </c>
      <c r="G17" s="104">
        <f>Лист14!L95</f>
        <v>244.95999999999998</v>
      </c>
      <c r="H17" s="104">
        <f>Лист14!M95</f>
        <v>1403.9700000000003</v>
      </c>
      <c r="I17" s="104">
        <f>Лист14!N95</f>
        <v>1777.4100000000003</v>
      </c>
      <c r="J17" s="104">
        <f>Лист14!O95</f>
        <v>47.86</v>
      </c>
      <c r="K17" s="104">
        <f>Лист14!P95</f>
        <v>56.61</v>
      </c>
      <c r="L17" s="140"/>
      <c r="M17" s="186"/>
      <c r="N17" s="186"/>
      <c r="O17" s="140"/>
    </row>
    <row r="18" spans="1:15" x14ac:dyDescent="0.55000000000000004">
      <c r="A18" s="129" t="s">
        <v>597</v>
      </c>
      <c r="B18" s="104">
        <f>Лист15!G78</f>
        <v>52.65</v>
      </c>
      <c r="C18" s="104">
        <f>Лист15!H78</f>
        <v>66.180000000000007</v>
      </c>
      <c r="D18" s="104">
        <f>Лист15!I78</f>
        <v>53.809999999999995</v>
      </c>
      <c r="E18" s="104">
        <f>Лист15!J78</f>
        <v>67.67</v>
      </c>
      <c r="F18" s="104">
        <f>Лист15!K78</f>
        <v>171.68</v>
      </c>
      <c r="G18" s="104">
        <f>Лист15!L78</f>
        <v>241.76999999999998</v>
      </c>
      <c r="H18" s="104">
        <f>Лист15!M78</f>
        <v>1414.28</v>
      </c>
      <c r="I18" s="104">
        <f>Лист15!N78</f>
        <v>1927.1100000000001</v>
      </c>
      <c r="J18" s="104">
        <f>Лист15!O78</f>
        <v>31.24</v>
      </c>
      <c r="K18" s="104">
        <f>Лист15!P78</f>
        <v>39.53</v>
      </c>
      <c r="L18" s="140"/>
      <c r="M18" s="186"/>
      <c r="N18" s="186"/>
      <c r="O18" s="140"/>
    </row>
    <row r="19" spans="1:15" x14ac:dyDescent="0.55000000000000004">
      <c r="A19" s="129" t="s">
        <v>598</v>
      </c>
      <c r="B19" s="104">
        <f>Лист16!G99</f>
        <v>42.96</v>
      </c>
      <c r="C19" s="104">
        <f>Лист16!H99</f>
        <v>54.56</v>
      </c>
      <c r="D19" s="104">
        <f>Лист16!I99</f>
        <v>58.769999999999989</v>
      </c>
      <c r="E19" s="104">
        <f>Лист16!J99</f>
        <v>74.710000000000008</v>
      </c>
      <c r="F19" s="104">
        <f>Лист16!K99</f>
        <v>194.67000000000002</v>
      </c>
      <c r="G19" s="104">
        <f>Лист16!L99</f>
        <v>269.95000000000005</v>
      </c>
      <c r="H19" s="104">
        <f>Лист16!M99</f>
        <v>1545.73</v>
      </c>
      <c r="I19" s="104">
        <f>Лист16!N99</f>
        <v>2097.46</v>
      </c>
      <c r="J19" s="104">
        <f>Лист16!O99</f>
        <v>43.49</v>
      </c>
      <c r="K19" s="104">
        <f>Лист16!P99</f>
        <v>46.53</v>
      </c>
      <c r="L19" s="140"/>
      <c r="M19" s="186"/>
      <c r="N19" s="186"/>
      <c r="O19" s="140"/>
    </row>
    <row r="20" spans="1:15" x14ac:dyDescent="0.55000000000000004">
      <c r="A20" s="129" t="s">
        <v>599</v>
      </c>
      <c r="B20" s="104">
        <f>Лист17!G103</f>
        <v>42.7</v>
      </c>
      <c r="C20" s="104">
        <f>Лист17!H103</f>
        <v>50.400000000000006</v>
      </c>
      <c r="D20" s="104">
        <f>Лист17!I103</f>
        <v>51.599999999999994</v>
      </c>
      <c r="E20" s="104">
        <f>Лист17!J103</f>
        <v>60.609999999999992</v>
      </c>
      <c r="F20" s="104">
        <f>Лист17!K103</f>
        <v>186.88</v>
      </c>
      <c r="G20" s="104">
        <f>Лист17!L103</f>
        <v>220.32999999999998</v>
      </c>
      <c r="H20" s="104">
        <f>Лист17!M103</f>
        <v>1431.46</v>
      </c>
      <c r="I20" s="104">
        <f>Лист17!N103</f>
        <v>1682.85</v>
      </c>
      <c r="J20" s="104">
        <f>Лист17!O103</f>
        <v>45.53</v>
      </c>
      <c r="K20" s="104">
        <f>Лист17!P103</f>
        <v>55.150000000000006</v>
      </c>
      <c r="L20" s="140"/>
      <c r="M20" s="186"/>
      <c r="N20" s="186"/>
      <c r="O20" s="140"/>
    </row>
    <row r="21" spans="1:15" x14ac:dyDescent="0.55000000000000004">
      <c r="A21" s="131" t="s">
        <v>600</v>
      </c>
      <c r="B21" s="104">
        <f>Лист18!G102</f>
        <v>47.29</v>
      </c>
      <c r="C21" s="104">
        <f>Лист18!H102</f>
        <v>61.510000000000005</v>
      </c>
      <c r="D21" s="104">
        <f>Лист18!I102</f>
        <v>52.37</v>
      </c>
      <c r="E21" s="104">
        <f>Лист18!J102</f>
        <v>83.200000000000017</v>
      </c>
      <c r="F21" s="104">
        <f>Лист18!K102</f>
        <v>211.76999999999998</v>
      </c>
      <c r="G21" s="104">
        <f>Лист18!L102</f>
        <v>298.54999999999995</v>
      </c>
      <c r="H21" s="104">
        <f>Лист18!M102</f>
        <v>1508.1000000000001</v>
      </c>
      <c r="I21" s="104">
        <f>Лист18!N102</f>
        <v>2061.09</v>
      </c>
      <c r="J21" s="104">
        <f>Лист18!O102</f>
        <v>38.650000000000006</v>
      </c>
      <c r="K21" s="104">
        <f>Лист18!P102</f>
        <v>48.38000000000001</v>
      </c>
      <c r="L21" s="140"/>
      <c r="M21" s="186"/>
      <c r="N21" s="186"/>
      <c r="O21" s="140"/>
    </row>
    <row r="22" spans="1:15" x14ac:dyDescent="0.55000000000000004">
      <c r="A22" s="131" t="s">
        <v>601</v>
      </c>
      <c r="B22" s="104">
        <f>Лист19!G101</f>
        <v>52.550000000000004</v>
      </c>
      <c r="C22" s="104">
        <f>Лист19!H101</f>
        <v>63.010000000000005</v>
      </c>
      <c r="D22" s="104">
        <f>Лист19!I101</f>
        <v>43</v>
      </c>
      <c r="E22" s="104">
        <f>Лист19!J101</f>
        <v>52.019999999999996</v>
      </c>
      <c r="F22" s="104">
        <f>Лист19!K101</f>
        <v>197.81</v>
      </c>
      <c r="G22" s="104">
        <f>Лист19!L101</f>
        <v>239.75</v>
      </c>
      <c r="H22" s="104">
        <f>Лист19!M101</f>
        <v>1385.8400000000001</v>
      </c>
      <c r="I22" s="104">
        <f>Лист19!N101</f>
        <v>1673</v>
      </c>
      <c r="J22" s="104">
        <f>Лист19!O101</f>
        <v>37.83</v>
      </c>
      <c r="K22" s="104">
        <f>Лист19!P101</f>
        <v>41.88</v>
      </c>
      <c r="L22" s="140"/>
      <c r="M22" s="186"/>
      <c r="N22" s="186"/>
      <c r="O22" s="140"/>
    </row>
    <row r="23" spans="1:15" x14ac:dyDescent="0.55000000000000004">
      <c r="A23" s="131" t="s">
        <v>602</v>
      </c>
      <c r="B23" s="104">
        <f>Лист20!G105</f>
        <v>42.349999999999994</v>
      </c>
      <c r="C23" s="104">
        <f>Лист20!H105</f>
        <v>49.48</v>
      </c>
      <c r="D23" s="104">
        <f>Лист20!I105</f>
        <v>39.61</v>
      </c>
      <c r="E23" s="104">
        <f>Лист20!J105</f>
        <v>46.87</v>
      </c>
      <c r="F23" s="104">
        <f>Лист20!K105</f>
        <v>182.36</v>
      </c>
      <c r="G23" s="104">
        <f>Лист20!L105</f>
        <v>247.94</v>
      </c>
      <c r="H23" s="104">
        <f>Лист20!M105</f>
        <v>1304.2600000000002</v>
      </c>
      <c r="I23" s="104">
        <f>Лист20!N105</f>
        <v>1716.45</v>
      </c>
      <c r="J23" s="104">
        <f>Лист20!O105</f>
        <v>60.45</v>
      </c>
      <c r="K23" s="104">
        <f>Лист20!P105</f>
        <v>68.150000000000006</v>
      </c>
      <c r="L23" s="140"/>
      <c r="M23" s="186"/>
      <c r="N23" s="186"/>
      <c r="O23" s="140"/>
    </row>
    <row r="24" spans="1:15" x14ac:dyDescent="0.55000000000000004">
      <c r="A24" s="131" t="s">
        <v>603</v>
      </c>
      <c r="B24" s="287">
        <f>B4+B5+B6+B7+B8+B9+B10+B11+B12+B13+B14+B15+B16+B17+B18+B19+B20+B21+B22+B23</f>
        <v>916.68</v>
      </c>
      <c r="C24" s="287">
        <f t="shared" ref="C24:K24" si="0">C4+C5+C6+C7+C8+C9+C10+C11+C12+C13+C14+C15+C16+C17+C18+C19+C20+C21+C22+C23</f>
        <v>1142.3599999999999</v>
      </c>
      <c r="D24" s="287">
        <f t="shared" si="0"/>
        <v>1012.4100000000001</v>
      </c>
      <c r="E24" s="287">
        <f t="shared" si="0"/>
        <v>1322.6399999999999</v>
      </c>
      <c r="F24" s="287">
        <f t="shared" si="0"/>
        <v>3908.7600000000007</v>
      </c>
      <c r="G24" s="287">
        <f t="shared" si="0"/>
        <v>5024.72</v>
      </c>
      <c r="H24" s="287">
        <f t="shared" si="0"/>
        <v>28823.909999999996</v>
      </c>
      <c r="I24" s="287">
        <f t="shared" si="0"/>
        <v>36799.549999999996</v>
      </c>
      <c r="J24" s="287">
        <f t="shared" si="0"/>
        <v>906.57000000000016</v>
      </c>
      <c r="K24" s="287">
        <f t="shared" si="0"/>
        <v>1081.0900000000001</v>
      </c>
      <c r="L24" s="186"/>
      <c r="M24" s="186"/>
      <c r="N24" s="186"/>
      <c r="O24" s="186"/>
    </row>
    <row r="25" spans="1:15" ht="50.25" customHeight="1" x14ac:dyDescent="0.55000000000000004">
      <c r="A25" s="132" t="s">
        <v>604</v>
      </c>
      <c r="B25" s="287">
        <f>B24/20</f>
        <v>45.833999999999996</v>
      </c>
      <c r="C25" s="287">
        <f t="shared" ref="C25:K25" si="1">C24/20</f>
        <v>57.117999999999995</v>
      </c>
      <c r="D25" s="287">
        <f t="shared" si="1"/>
        <v>50.620500000000007</v>
      </c>
      <c r="E25" s="287">
        <f t="shared" si="1"/>
        <v>66.131999999999991</v>
      </c>
      <c r="F25" s="287">
        <f t="shared" si="1"/>
        <v>195.43800000000005</v>
      </c>
      <c r="G25" s="287">
        <f t="shared" si="1"/>
        <v>251.23600000000002</v>
      </c>
      <c r="H25" s="287">
        <f t="shared" si="1"/>
        <v>1441.1954999999998</v>
      </c>
      <c r="I25" s="287">
        <f t="shared" si="1"/>
        <v>1839.9774999999997</v>
      </c>
      <c r="J25" s="287">
        <f t="shared" si="1"/>
        <v>45.328500000000005</v>
      </c>
      <c r="K25" s="287">
        <f t="shared" si="1"/>
        <v>54.054500000000004</v>
      </c>
      <c r="L25" s="186"/>
      <c r="M25" s="186"/>
      <c r="N25" s="186"/>
      <c r="O25" s="186"/>
    </row>
    <row r="26" spans="1:15" x14ac:dyDescent="0.55000000000000004">
      <c r="A26" s="133" t="s">
        <v>605</v>
      </c>
      <c r="B26" s="164">
        <v>42</v>
      </c>
      <c r="C26" s="164">
        <v>54</v>
      </c>
      <c r="D26" s="164">
        <v>47</v>
      </c>
      <c r="E26" s="164">
        <v>60</v>
      </c>
      <c r="F26" s="164">
        <v>203</v>
      </c>
      <c r="G26" s="164">
        <v>261</v>
      </c>
      <c r="H26" s="164">
        <v>1400</v>
      </c>
      <c r="I26" s="164">
        <v>1800</v>
      </c>
      <c r="J26" s="164">
        <v>45</v>
      </c>
      <c r="K26" s="164">
        <v>50</v>
      </c>
      <c r="L26" s="186"/>
      <c r="M26" s="186"/>
      <c r="N26" s="186"/>
      <c r="O26" s="186"/>
    </row>
    <row r="27" spans="1:15" x14ac:dyDescent="0.55000000000000004">
      <c r="A27" s="133" t="s">
        <v>606</v>
      </c>
      <c r="B27" s="103">
        <f>B25*100/B26</f>
        <v>109.12857142857142</v>
      </c>
      <c r="C27" s="103">
        <f t="shared" ref="C27:K27" si="2">C25*100/C26</f>
        <v>105.77407407407406</v>
      </c>
      <c r="D27" s="103">
        <f t="shared" si="2"/>
        <v>107.70319148936173</v>
      </c>
      <c r="E27" s="103">
        <f t="shared" si="2"/>
        <v>110.21999999999998</v>
      </c>
      <c r="F27" s="103">
        <f t="shared" si="2"/>
        <v>96.274876847290656</v>
      </c>
      <c r="G27" s="103">
        <f t="shared" si="2"/>
        <v>96.25900383141763</v>
      </c>
      <c r="H27" s="103">
        <f t="shared" si="2"/>
        <v>102.94253571428571</v>
      </c>
      <c r="I27" s="103">
        <f t="shared" si="2"/>
        <v>102.2209722222222</v>
      </c>
      <c r="J27" s="103">
        <f t="shared" si="2"/>
        <v>100.73</v>
      </c>
      <c r="K27" s="103">
        <f t="shared" si="2"/>
        <v>108.10900000000001</v>
      </c>
      <c r="L27" s="186"/>
      <c r="M27" s="186"/>
      <c r="N27" s="186"/>
      <c r="O27" s="186"/>
    </row>
    <row r="28" spans="1:15" s="186" customFormat="1" x14ac:dyDescent="0.55000000000000004">
      <c r="A28" s="133" t="s">
        <v>607</v>
      </c>
      <c r="B28" s="103">
        <f>B27-100</f>
        <v>9.1285714285714192</v>
      </c>
      <c r="C28" s="103">
        <f t="shared" ref="C28:K28" si="3">C27-100</f>
        <v>5.7740740740740648</v>
      </c>
      <c r="D28" s="103">
        <f t="shared" si="3"/>
        <v>7.7031914893617284</v>
      </c>
      <c r="E28" s="103">
        <f t="shared" si="3"/>
        <v>10.219999999999985</v>
      </c>
      <c r="F28" s="103">
        <f t="shared" si="3"/>
        <v>-3.7251231527093438</v>
      </c>
      <c r="G28" s="103">
        <f t="shared" si="3"/>
        <v>-3.7409961685823703</v>
      </c>
      <c r="H28" s="103">
        <f t="shared" si="3"/>
        <v>2.9425357142857109</v>
      </c>
      <c r="I28" s="103">
        <f t="shared" si="3"/>
        <v>2.2209722222222013</v>
      </c>
      <c r="J28" s="103">
        <f t="shared" si="3"/>
        <v>0.73000000000000398</v>
      </c>
      <c r="K28" s="103">
        <f t="shared" si="3"/>
        <v>8.1090000000000089</v>
      </c>
    </row>
    <row r="29" spans="1:15" x14ac:dyDescent="0.55000000000000004">
      <c r="A29" s="31"/>
      <c r="B29" s="302" t="s">
        <v>578</v>
      </c>
      <c r="C29" s="302"/>
      <c r="D29" s="302" t="s">
        <v>579</v>
      </c>
      <c r="E29" s="302"/>
      <c r="F29" s="302" t="s">
        <v>580</v>
      </c>
      <c r="G29" s="302"/>
      <c r="H29" s="302" t="s">
        <v>581</v>
      </c>
      <c r="I29" s="302"/>
      <c r="J29" s="302" t="s">
        <v>582</v>
      </c>
      <c r="K29" s="302"/>
      <c r="L29" s="186"/>
      <c r="M29" s="186"/>
      <c r="N29" s="186"/>
      <c r="O29" s="186"/>
    </row>
    <row r="30" spans="1:15" x14ac:dyDescent="0.55000000000000004">
      <c r="A30" s="186"/>
      <c r="B30" s="129" t="s">
        <v>6</v>
      </c>
      <c r="C30" s="129" t="s">
        <v>7</v>
      </c>
      <c r="D30" s="129" t="s">
        <v>6</v>
      </c>
      <c r="E30" s="129" t="s">
        <v>7</v>
      </c>
      <c r="F30" s="129" t="s">
        <v>6</v>
      </c>
      <c r="G30" s="129" t="s">
        <v>7</v>
      </c>
      <c r="H30" s="129" t="s">
        <v>6</v>
      </c>
      <c r="I30" s="129" t="s">
        <v>7</v>
      </c>
      <c r="J30" s="129" t="s">
        <v>6</v>
      </c>
      <c r="K30" s="129" t="s">
        <v>7</v>
      </c>
      <c r="L30" s="186"/>
      <c r="M30" s="186"/>
      <c r="N30" s="186"/>
      <c r="O30" s="186"/>
    </row>
    <row r="32" spans="1:15" x14ac:dyDescent="0.55000000000000004">
      <c r="A32" s="307" t="s">
        <v>608</v>
      </c>
      <c r="B32" s="307"/>
      <c r="C32" s="307"/>
      <c r="D32" s="307"/>
      <c r="E32" s="307"/>
      <c r="F32" s="307"/>
      <c r="G32" s="307"/>
      <c r="H32" s="186"/>
      <c r="I32" s="186"/>
      <c r="J32" s="186"/>
      <c r="K32" s="186"/>
      <c r="L32" s="186"/>
      <c r="M32" s="186"/>
      <c r="N32" s="186"/>
      <c r="O32" s="186"/>
    </row>
    <row r="33" spans="1:8" x14ac:dyDescent="0.55000000000000004">
      <c r="A33" s="133" t="s">
        <v>609</v>
      </c>
      <c r="B33" s="176">
        <f t="shared" ref="B33:E37" si="4">G51</f>
        <v>6587.4</v>
      </c>
      <c r="C33" s="176">
        <f t="shared" si="4"/>
        <v>8793.9499999999989</v>
      </c>
      <c r="D33" s="176">
        <f t="shared" si="4"/>
        <v>329.37</v>
      </c>
      <c r="E33" s="176">
        <f t="shared" si="4"/>
        <v>439.69749999999993</v>
      </c>
      <c r="F33" s="176">
        <f t="shared" ref="F33:G37" si="5">K51</f>
        <v>23.526428571428571</v>
      </c>
      <c r="G33" s="176">
        <f t="shared" si="5"/>
        <v>24.427638888888886</v>
      </c>
      <c r="H33" s="42"/>
    </row>
    <row r="34" spans="1:8" x14ac:dyDescent="0.55000000000000004">
      <c r="A34" s="133" t="s">
        <v>610</v>
      </c>
      <c r="B34" s="176">
        <f t="shared" si="4"/>
        <v>740</v>
      </c>
      <c r="C34" s="176">
        <f t="shared" si="4"/>
        <v>740</v>
      </c>
      <c r="D34" s="176">
        <f t="shared" si="4"/>
        <v>37</v>
      </c>
      <c r="E34" s="176">
        <f t="shared" si="4"/>
        <v>37</v>
      </c>
      <c r="F34" s="176">
        <f t="shared" si="5"/>
        <v>2.6428571428571428</v>
      </c>
      <c r="G34" s="176">
        <f t="shared" si="5"/>
        <v>2.0555555555555554</v>
      </c>
      <c r="H34" s="186"/>
    </row>
    <row r="35" spans="1:8" x14ac:dyDescent="0.55000000000000004">
      <c r="A35" s="133" t="s">
        <v>611</v>
      </c>
      <c r="B35" s="176">
        <f t="shared" si="4"/>
        <v>9563.15</v>
      </c>
      <c r="C35" s="176">
        <f t="shared" si="4"/>
        <v>12331.299999999997</v>
      </c>
      <c r="D35" s="176">
        <f t="shared" si="4"/>
        <v>478.15749999999997</v>
      </c>
      <c r="E35" s="176">
        <f t="shared" si="4"/>
        <v>616.56499999999983</v>
      </c>
      <c r="F35" s="176">
        <f t="shared" si="5"/>
        <v>34.154107142857143</v>
      </c>
      <c r="G35" s="176">
        <f t="shared" si="5"/>
        <v>34.253611111111105</v>
      </c>
      <c r="H35" s="186"/>
    </row>
    <row r="36" spans="1:8" x14ac:dyDescent="0.55000000000000004">
      <c r="A36" s="133" t="s">
        <v>612</v>
      </c>
      <c r="B36" s="176">
        <f t="shared" si="4"/>
        <v>9810.9700000000012</v>
      </c>
      <c r="C36" s="176">
        <f t="shared" si="4"/>
        <v>12693.350000000002</v>
      </c>
      <c r="D36" s="176">
        <f t="shared" si="4"/>
        <v>490.54850000000005</v>
      </c>
      <c r="E36" s="176">
        <f t="shared" si="4"/>
        <v>634.66750000000013</v>
      </c>
      <c r="F36" s="176">
        <f t="shared" si="5"/>
        <v>35.039178571428579</v>
      </c>
      <c r="G36" s="176">
        <f t="shared" si="5"/>
        <v>35.259305555555564</v>
      </c>
      <c r="H36" s="186"/>
    </row>
    <row r="37" spans="1:8" x14ac:dyDescent="0.55000000000000004">
      <c r="A37" s="133" t="s">
        <v>613</v>
      </c>
      <c r="B37" s="176">
        <f t="shared" si="4"/>
        <v>1590</v>
      </c>
      <c r="C37" s="176">
        <f t="shared" si="4"/>
        <v>1590</v>
      </c>
      <c r="D37" s="176">
        <f t="shared" si="4"/>
        <v>79.5</v>
      </c>
      <c r="E37" s="176">
        <f t="shared" si="4"/>
        <v>79.5</v>
      </c>
      <c r="F37" s="176">
        <f t="shared" si="5"/>
        <v>5.6785714285714288</v>
      </c>
      <c r="G37" s="176">
        <f t="shared" si="5"/>
        <v>4.416666666666667</v>
      </c>
      <c r="H37" s="186"/>
    </row>
    <row r="38" spans="1:8" x14ac:dyDescent="0.55000000000000004">
      <c r="A38" s="133" t="s">
        <v>614</v>
      </c>
      <c r="B38" s="154"/>
      <c r="C38" s="154"/>
      <c r="D38" s="154"/>
      <c r="E38" s="154"/>
      <c r="F38" s="176">
        <f>F33+F34+F35+F36+F37</f>
        <v>101.04114285714287</v>
      </c>
      <c r="G38" s="176">
        <f>G33+G34+G35+G36+G37</f>
        <v>100.41277777777778</v>
      </c>
      <c r="H38" s="186"/>
    </row>
    <row r="49" spans="1:12" x14ac:dyDescent="0.55000000000000004">
      <c r="A49" s="305"/>
      <c r="B49" s="305"/>
      <c r="C49" s="305"/>
      <c r="D49" s="305"/>
      <c r="E49" s="305"/>
      <c r="F49" s="306"/>
      <c r="G49" s="299" t="s">
        <v>581</v>
      </c>
      <c r="H49" s="300"/>
      <c r="I49" s="301" t="s">
        <v>604</v>
      </c>
      <c r="J49" s="301"/>
      <c r="K49" s="186"/>
      <c r="L49" s="186"/>
    </row>
    <row r="50" spans="1:12" x14ac:dyDescent="0.55000000000000004">
      <c r="A50" s="60"/>
      <c r="B50" s="60"/>
      <c r="C50" s="60"/>
      <c r="D50" s="60"/>
      <c r="E50" s="60"/>
      <c r="F50" s="60"/>
      <c r="G50" s="164" t="s">
        <v>6</v>
      </c>
      <c r="H50" s="164" t="s">
        <v>7</v>
      </c>
      <c r="I50" s="164" t="s">
        <v>6</v>
      </c>
      <c r="J50" s="164" t="s">
        <v>7</v>
      </c>
      <c r="K50" s="186"/>
      <c r="L50" s="186"/>
    </row>
    <row r="51" spans="1:12" x14ac:dyDescent="0.55000000000000004">
      <c r="A51" s="130"/>
      <c r="B51" s="130"/>
      <c r="C51" s="130"/>
      <c r="D51" s="130"/>
      <c r="E51" s="130"/>
      <c r="F51" s="176" t="s">
        <v>615</v>
      </c>
      <c r="G51" s="176">
        <f>Лист1!M20+Лист2!M17+Лист3!M17+Лист4!M18+Лист5!M18+Лист6!M17+Лист7!M22+Лист8!M17+Лист9!M18+Лист10!M18+Лист11!M16+Лист12!M17+Лист13!M19+Лист14!M18+Лист15!M17+Лист16!M18+Лист17!M17+Лист18!M15+Лист19!M18+Лист20!M18</f>
        <v>6587.4</v>
      </c>
      <c r="H51" s="176">
        <f>Лист1!N20+Лист2!N17+Лист3!N17+Лист4!N18+Лист5!N18+Лист6!N17+Лист7!N22+Лист8!N17+Лист9!N18+Лист10!N18+Лист11!N16+Лист12!N17+Лист13!N19+Лист14!N18+Лист15!N17+Лист16!N18+Лист17!N17+Лист18!N15+Лист19!N18+Лист20!N18</f>
        <v>8793.9499999999989</v>
      </c>
      <c r="I51" s="176">
        <f>G51/20</f>
        <v>329.37</v>
      </c>
      <c r="J51" s="176">
        <f>H51/20</f>
        <v>439.69749999999993</v>
      </c>
      <c r="K51" s="42">
        <f>I51*100/1400</f>
        <v>23.526428571428571</v>
      </c>
      <c r="L51" s="42">
        <f>J51*100/1800</f>
        <v>24.427638888888886</v>
      </c>
    </row>
    <row r="52" spans="1:12" x14ac:dyDescent="0.55000000000000004">
      <c r="A52" s="130"/>
      <c r="B52" s="130"/>
      <c r="C52" s="130"/>
      <c r="D52" s="130"/>
      <c r="E52" s="130"/>
      <c r="F52" s="176" t="s">
        <v>610</v>
      </c>
      <c r="G52" s="176">
        <v>740</v>
      </c>
      <c r="H52" s="176">
        <v>740</v>
      </c>
      <c r="I52" s="176">
        <f t="shared" ref="I52:J55" si="6">G52/20</f>
        <v>37</v>
      </c>
      <c r="J52" s="176">
        <f t="shared" si="6"/>
        <v>37</v>
      </c>
      <c r="K52" s="42">
        <f>I52*100/1400</f>
        <v>2.6428571428571428</v>
      </c>
      <c r="L52" s="42">
        <f>J52*100/1800</f>
        <v>2.0555555555555554</v>
      </c>
    </row>
    <row r="53" spans="1:12" x14ac:dyDescent="0.55000000000000004">
      <c r="A53" s="42"/>
      <c r="B53" s="42"/>
      <c r="C53" s="42"/>
      <c r="D53" s="42"/>
      <c r="E53" s="42"/>
      <c r="F53" s="176" t="s">
        <v>616</v>
      </c>
      <c r="G53" s="176">
        <f>Лист1!M68+Лист2!M66+Лист3!M59+Лист4!M63+Лист5!M68+Лист6!M58+Лист7!M69+Лист8!M58+Лист9!M71+Лист10!M68+Лист11!M63+Лист12!M73+Лист13!M67+Лист14!M66+Лист15!M58+Лист16!M71+Лист17!M66+Лист18!M79+Лист19!M65+Лист20!M69</f>
        <v>9563.15</v>
      </c>
      <c r="H53" s="176">
        <f>Лист1!N68+Лист2!N66+Лист3!N59+Лист4!N63+Лист5!N68+Лист6!N58+Лист7!N69+Лист8!N58+Лист9!N71+Лист10!N68+Лист11!N63+Лист12!N73+Лист13!N67+Лист14!N66+Лист15!N58+Лист16!N71+Лист17!N66+Лист18!N79+Лист19!N65+Лист20!N69</f>
        <v>12331.299999999997</v>
      </c>
      <c r="I53" s="176">
        <f t="shared" si="6"/>
        <v>478.15749999999997</v>
      </c>
      <c r="J53" s="176">
        <f t="shared" si="6"/>
        <v>616.56499999999983</v>
      </c>
      <c r="K53" s="42">
        <f>I53*100/1400</f>
        <v>34.154107142857143</v>
      </c>
      <c r="L53" s="42">
        <f>J53*100/1800</f>
        <v>34.253611111111105</v>
      </c>
    </row>
    <row r="54" spans="1:12" x14ac:dyDescent="0.55000000000000004">
      <c r="A54" s="42"/>
      <c r="B54" s="42"/>
      <c r="C54" s="42"/>
      <c r="D54" s="42"/>
      <c r="E54" s="42"/>
      <c r="F54" s="176" t="s">
        <v>617</v>
      </c>
      <c r="G54" s="176">
        <f>Лист1!M105+Лист2!M83+Лист3!M94+Лист4!M101+Лист5!M90+Лист6!M92+Лист7!M109+Лист8!M90+Лист9!M90+Лист10!M89+Лист11!M90+Лист12!M108+Лист13!M104+Лист14!M89+Лист15!M72+Лист16!M93+Лист17!M97+Лист18!M96+Лист19!M95+Лист20!M99</f>
        <v>9810.9700000000012</v>
      </c>
      <c r="H54" s="176">
        <f>Лист1!N105+Лист2!N83+Лист3!N94+Лист4!N101+Лист5!N90+Лист6!N92+Лист7!N109+Лист8!N90+Лист9!N90+Лист10!N89+Лист11!N90+Лист12!N108+Лист13!N104+Лист14!N89+Лист15!N72+Лист16!N93+Лист17!N97+Лист18!N96+Лист19!N95+Лист20!N99</f>
        <v>12693.350000000002</v>
      </c>
      <c r="I54" s="176">
        <f t="shared" si="6"/>
        <v>490.54850000000005</v>
      </c>
      <c r="J54" s="176">
        <f t="shared" si="6"/>
        <v>634.66750000000013</v>
      </c>
      <c r="K54" s="42">
        <f>I54*100/1400</f>
        <v>35.039178571428579</v>
      </c>
      <c r="L54" s="42">
        <f>J54*100/1800</f>
        <v>35.259305555555564</v>
      </c>
    </row>
    <row r="55" spans="1:12" x14ac:dyDescent="0.55000000000000004">
      <c r="A55" s="42"/>
      <c r="B55" s="42"/>
      <c r="C55" s="42"/>
      <c r="D55" s="42"/>
      <c r="E55" s="42"/>
      <c r="F55" s="176" t="s">
        <v>618</v>
      </c>
      <c r="G55" s="176">
        <f>Лист1!M108+Лист2!M86+Лист3!M97+Лист4!M104+Лист5!M93+Лист6!M95+Лист7!M112+Лист8!M93+Лист9!M93+Лист10!M92+Лист11!M93+Лист12!M111+Лист13!M106+Лист14!M92+Лист15!M75+Лист16!M96+Лист17!M100+Лист18!M99+Лист19!M98+Лист20!M102</f>
        <v>1590</v>
      </c>
      <c r="H55" s="176">
        <f>Лист1!N108+Лист2!N86+Лист3!N97+Лист4!N104+Лист5!N93+Лист6!N95+Лист7!N112+Лист8!N93+Лист9!N93+Лист10!N92+Лист11!N93+Лист12!N111+Лист13!N106+Лист14!N92+Лист15!N75+Лист16!N96+Лист17!N100+Лист18!N99+Лист19!N98+Лист20!N102</f>
        <v>1590</v>
      </c>
      <c r="I55" s="176">
        <f t="shared" si="6"/>
        <v>79.5</v>
      </c>
      <c r="J55" s="176">
        <f t="shared" si="6"/>
        <v>79.5</v>
      </c>
      <c r="K55" s="42">
        <f>I55*100/1400</f>
        <v>5.6785714285714288</v>
      </c>
      <c r="L55" s="42">
        <f>J55*100/1800</f>
        <v>4.416666666666667</v>
      </c>
    </row>
    <row r="56" spans="1:12" x14ac:dyDescent="0.55000000000000004">
      <c r="A56" s="42"/>
      <c r="B56" s="186"/>
      <c r="C56" s="186"/>
      <c r="D56" s="186"/>
      <c r="E56" s="186"/>
      <c r="F56" s="186"/>
      <c r="G56" s="186"/>
      <c r="H56" s="186"/>
      <c r="I56" s="186"/>
      <c r="J56" s="186"/>
      <c r="K56" s="186"/>
      <c r="L56" s="186"/>
    </row>
    <row r="57" spans="1:12" x14ac:dyDescent="0.55000000000000004">
      <c r="A57" s="42"/>
      <c r="B57" s="186"/>
      <c r="C57" s="186"/>
      <c r="D57" s="186"/>
      <c r="E57" s="186"/>
      <c r="F57" s="186"/>
      <c r="G57" s="186"/>
      <c r="H57" s="186"/>
      <c r="I57" s="186"/>
      <c r="J57" s="186"/>
      <c r="K57" s="186"/>
      <c r="L57" s="186"/>
    </row>
    <row r="58" spans="1:12" x14ac:dyDescent="0.55000000000000004">
      <c r="A58" s="42"/>
      <c r="B58" s="186"/>
      <c r="C58" s="186"/>
      <c r="D58" s="186"/>
      <c r="E58" s="186"/>
      <c r="F58" s="186"/>
      <c r="G58" s="186"/>
      <c r="H58" s="186"/>
      <c r="I58" s="186"/>
      <c r="J58" s="186"/>
      <c r="K58" s="186"/>
      <c r="L58" s="186"/>
    </row>
    <row r="59" spans="1:12" x14ac:dyDescent="0.55000000000000004">
      <c r="A59" s="42"/>
      <c r="B59" s="186"/>
      <c r="C59" s="186"/>
      <c r="D59" s="186"/>
      <c r="E59" s="186"/>
      <c r="F59" s="186"/>
      <c r="G59" s="186"/>
      <c r="H59" s="186"/>
      <c r="I59" s="186"/>
      <c r="J59" s="186"/>
      <c r="K59" s="186"/>
      <c r="L59" s="186"/>
    </row>
    <row r="60" spans="1:12" x14ac:dyDescent="0.55000000000000004">
      <c r="A60" s="42"/>
      <c r="B60" s="186"/>
      <c r="C60" s="186"/>
      <c r="D60" s="186"/>
      <c r="E60" s="186"/>
      <c r="F60" s="186"/>
      <c r="G60" s="186"/>
      <c r="H60" s="186"/>
      <c r="I60" s="186"/>
      <c r="J60" s="186"/>
      <c r="K60" s="186"/>
      <c r="L60" s="186"/>
    </row>
    <row r="61" spans="1:12" x14ac:dyDescent="0.55000000000000004">
      <c r="A61" s="42"/>
      <c r="B61" s="186"/>
      <c r="C61" s="186"/>
      <c r="D61" s="186"/>
      <c r="E61" s="186"/>
      <c r="F61" s="186"/>
      <c r="G61" s="186"/>
      <c r="H61" s="186"/>
      <c r="I61" s="186"/>
      <c r="J61" s="186"/>
      <c r="K61" s="186"/>
      <c r="L61" s="186"/>
    </row>
    <row r="62" spans="1:12" x14ac:dyDescent="0.55000000000000004">
      <c r="A62" s="42"/>
      <c r="B62" s="42"/>
      <c r="C62" s="186"/>
      <c r="D62" s="186"/>
      <c r="E62" s="186"/>
      <c r="F62" s="186"/>
      <c r="G62" s="186"/>
      <c r="H62" s="186"/>
      <c r="I62" s="186"/>
      <c r="J62" s="186"/>
      <c r="K62" s="186"/>
      <c r="L62" s="186"/>
    </row>
    <row r="63" spans="1:12" x14ac:dyDescent="0.55000000000000004">
      <c r="A63" s="42"/>
      <c r="B63" s="186"/>
      <c r="C63" s="186"/>
      <c r="D63" s="186"/>
      <c r="E63" s="186"/>
      <c r="F63" s="186"/>
      <c r="G63" s="186"/>
      <c r="H63" s="186"/>
      <c r="I63" s="186"/>
      <c r="J63" s="186"/>
      <c r="K63" s="186"/>
      <c r="L63" s="186"/>
    </row>
    <row r="64" spans="1:12" x14ac:dyDescent="0.55000000000000004">
      <c r="A64" s="42"/>
      <c r="B64" s="186"/>
      <c r="C64" s="186"/>
      <c r="D64" s="186"/>
      <c r="E64" s="186"/>
      <c r="F64" s="186"/>
      <c r="G64" s="186"/>
      <c r="H64" s="186"/>
      <c r="I64" s="186"/>
      <c r="J64" s="186"/>
      <c r="K64" s="186"/>
      <c r="L64" s="186"/>
    </row>
    <row r="65" spans="1:1" x14ac:dyDescent="0.55000000000000004">
      <c r="A65" s="42"/>
    </row>
    <row r="66" spans="1:1" x14ac:dyDescent="0.55000000000000004">
      <c r="A66" s="42"/>
    </row>
    <row r="67" spans="1:1" x14ac:dyDescent="0.55000000000000004">
      <c r="A67" s="42"/>
    </row>
    <row r="68" spans="1:1" x14ac:dyDescent="0.55000000000000004">
      <c r="A68" s="42"/>
    </row>
    <row r="69" spans="1:1" x14ac:dyDescent="0.55000000000000004">
      <c r="A69" s="42"/>
    </row>
    <row r="70" spans="1:1" x14ac:dyDescent="0.55000000000000004">
      <c r="A70" s="42"/>
    </row>
    <row r="71" spans="1:1" x14ac:dyDescent="0.55000000000000004">
      <c r="A71" s="42"/>
    </row>
    <row r="72" spans="1:1" x14ac:dyDescent="0.55000000000000004">
      <c r="A72" s="42"/>
    </row>
    <row r="73" spans="1:1" x14ac:dyDescent="0.55000000000000004">
      <c r="A73" s="42"/>
    </row>
    <row r="74" spans="1:1" x14ac:dyDescent="0.55000000000000004">
      <c r="A74" s="42"/>
    </row>
    <row r="75" spans="1:1" x14ac:dyDescent="0.55000000000000004">
      <c r="A75" s="42"/>
    </row>
    <row r="76" spans="1:1" x14ac:dyDescent="0.55000000000000004">
      <c r="A76" s="42"/>
    </row>
    <row r="77" spans="1:1" x14ac:dyDescent="0.55000000000000004">
      <c r="A77" s="42"/>
    </row>
    <row r="78" spans="1:1" x14ac:dyDescent="0.55000000000000004">
      <c r="A78" s="42"/>
    </row>
    <row r="79" spans="1:1" x14ac:dyDescent="0.55000000000000004">
      <c r="A79" s="42"/>
    </row>
    <row r="80" spans="1:1" x14ac:dyDescent="0.55000000000000004">
      <c r="A80" s="42"/>
    </row>
    <row r="81" spans="1:1" x14ac:dyDescent="0.55000000000000004">
      <c r="A81" s="42"/>
    </row>
    <row r="82" spans="1:1" x14ac:dyDescent="0.55000000000000004">
      <c r="A82" s="42"/>
    </row>
  </sheetData>
  <mergeCells count="18">
    <mergeCell ref="A1:K1"/>
    <mergeCell ref="B2:C2"/>
    <mergeCell ref="D2:E2"/>
    <mergeCell ref="F2:G2"/>
    <mergeCell ref="H2:I2"/>
    <mergeCell ref="G49:H49"/>
    <mergeCell ref="I49:J49"/>
    <mergeCell ref="J2:K2"/>
    <mergeCell ref="A2:A3"/>
    <mergeCell ref="A49:B49"/>
    <mergeCell ref="C49:D49"/>
    <mergeCell ref="E49:F49"/>
    <mergeCell ref="B29:C29"/>
    <mergeCell ref="D29:E29"/>
    <mergeCell ref="F29:G29"/>
    <mergeCell ref="A32:G32"/>
    <mergeCell ref="H29:I29"/>
    <mergeCell ref="J29:K29"/>
  </mergeCells>
  <pageMargins left="0" right="0" top="0.09" bottom="0" header="0" footer="0"/>
  <pageSetup paperSize="9" scale="40" orientation="landscape" r:id="rId1"/>
  <colBreaks count="1" manualBreakCount="1">
    <brk id="11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1368"/>
  <sheetViews>
    <sheetView tabSelected="1" topLeftCell="O1" zoomScale="10" zoomScaleNormal="70" zoomScaleSheetLayoutView="10" workbookViewId="0">
      <selection activeCell="AD23" sqref="AD23"/>
    </sheetView>
  </sheetViews>
  <sheetFormatPr defaultRowHeight="90" x14ac:dyDescent="1.3"/>
  <cols>
    <col min="1" max="1" width="0" style="251" hidden="1" customWidth="1"/>
    <col min="2" max="7" width="9.140625" style="251" hidden="1" customWidth="1"/>
    <col min="8" max="8" width="56.28515625" style="252" hidden="1" customWidth="1"/>
    <col min="9" max="9" width="24.5703125" style="252" hidden="1" customWidth="1"/>
    <col min="10" max="10" width="28" style="252" hidden="1" customWidth="1"/>
    <col min="11" max="11" width="27.42578125" style="252" hidden="1" customWidth="1"/>
    <col min="12" max="12" width="26.85546875" style="252" hidden="1" customWidth="1"/>
    <col min="13" max="13" width="0" style="251" hidden="1" customWidth="1"/>
    <col min="14" max="14" width="26.28515625" style="251" hidden="1" customWidth="1"/>
    <col min="15" max="15" width="171.28515625" style="265" customWidth="1"/>
    <col min="16" max="16" width="50.42578125" style="265" customWidth="1"/>
    <col min="17" max="17" width="56.140625" style="265" customWidth="1"/>
    <col min="18" max="18" width="65.28515625" style="265" customWidth="1"/>
    <col min="19" max="19" width="49" style="265" customWidth="1"/>
    <col min="20" max="20" width="62.42578125" style="265" customWidth="1"/>
    <col min="21" max="21" width="52.42578125" style="265" customWidth="1"/>
    <col min="22" max="22" width="61.85546875" style="265" customWidth="1"/>
    <col min="23" max="23" width="51" style="265" customWidth="1"/>
    <col min="24" max="24" width="60.42578125" style="265" customWidth="1"/>
    <col min="25" max="25" width="57.5703125" style="265" customWidth="1"/>
    <col min="26" max="26" width="60.42578125" style="265" customWidth="1"/>
    <col min="27" max="27" width="57.5703125" style="265" customWidth="1"/>
    <col min="28" max="28" width="62.42578125" style="265" customWidth="1"/>
    <col min="29" max="29" width="53.5703125" style="265" customWidth="1"/>
    <col min="30" max="30" width="57.85546875" style="265" customWidth="1"/>
    <col min="31" max="31" width="48.140625" style="265" customWidth="1"/>
    <col min="32" max="32" width="80.140625" style="265" hidden="1" customWidth="1"/>
    <col min="33" max="33" width="79" style="265" hidden="1" customWidth="1"/>
    <col min="34" max="34" width="44.140625" style="265" hidden="1" customWidth="1"/>
    <col min="35" max="35" width="34.42578125" style="265" hidden="1" customWidth="1"/>
    <col min="36" max="36" width="40.140625" style="266" hidden="1" customWidth="1"/>
    <col min="37" max="37" width="44.7109375" style="266" hidden="1" customWidth="1"/>
    <col min="38" max="38" width="58.7109375" style="265" customWidth="1"/>
    <col min="39" max="39" width="51.5703125" style="265" customWidth="1"/>
    <col min="40" max="40" width="57.5703125" style="265" customWidth="1"/>
    <col min="41" max="41" width="56.140625" style="265" customWidth="1"/>
    <col min="42" max="16384" width="9.140625" style="251"/>
  </cols>
  <sheetData>
    <row r="1" spans="2:41" x14ac:dyDescent="1.3">
      <c r="B1" s="251" t="s">
        <v>41</v>
      </c>
      <c r="C1" s="251">
        <v>14</v>
      </c>
      <c r="D1" s="251">
        <v>19</v>
      </c>
      <c r="H1" s="252" t="s">
        <v>619</v>
      </c>
      <c r="I1" s="253">
        <f>'СВОД продуктов'!H3</f>
        <v>34</v>
      </c>
      <c r="J1" s="253">
        <f>'СВОД продуктов'!I3</f>
        <v>44</v>
      </c>
      <c r="K1" s="253">
        <f>'СВОД продуктов'!J3</f>
        <v>34</v>
      </c>
      <c r="L1" s="253">
        <f>'СВОД продуктов'!K3</f>
        <v>44</v>
      </c>
      <c r="O1" s="308" t="s">
        <v>620</v>
      </c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09"/>
      <c r="AI1" s="309"/>
      <c r="AJ1" s="309"/>
      <c r="AK1" s="309"/>
      <c r="AL1" s="309"/>
      <c r="AM1" s="309"/>
      <c r="AN1" s="309"/>
      <c r="AO1" s="310"/>
    </row>
    <row r="2" spans="2:41" x14ac:dyDescent="1.3">
      <c r="B2" s="251" t="s">
        <v>41</v>
      </c>
      <c r="C2" s="251">
        <v>11</v>
      </c>
      <c r="D2" s="251">
        <v>19</v>
      </c>
      <c r="E2" s="254">
        <v>46</v>
      </c>
      <c r="F2" s="254">
        <v>61</v>
      </c>
      <c r="H2" s="252" t="s">
        <v>621</v>
      </c>
      <c r="I2" s="253">
        <f>'СВОД продуктов'!H5</f>
        <v>588</v>
      </c>
      <c r="J2" s="253">
        <f>'СВОД продуктов'!I5</f>
        <v>904</v>
      </c>
      <c r="K2" s="253">
        <f>'СВОД продуктов'!J5</f>
        <v>588</v>
      </c>
      <c r="L2" s="253">
        <f>'СВОД продуктов'!K5</f>
        <v>904</v>
      </c>
      <c r="O2" s="311" t="s">
        <v>622</v>
      </c>
      <c r="P2" s="313" t="s">
        <v>623</v>
      </c>
      <c r="Q2" s="314"/>
      <c r="R2" s="270"/>
      <c r="S2" s="271"/>
      <c r="T2" s="308" t="s">
        <v>624</v>
      </c>
      <c r="U2" s="309"/>
      <c r="V2" s="309"/>
      <c r="W2" s="310"/>
      <c r="X2" s="308" t="s">
        <v>605</v>
      </c>
      <c r="Y2" s="309"/>
      <c r="Z2" s="309"/>
      <c r="AA2" s="310"/>
      <c r="AB2" s="308" t="s">
        <v>625</v>
      </c>
      <c r="AC2" s="309"/>
      <c r="AD2" s="309"/>
      <c r="AE2" s="310"/>
      <c r="AF2" s="272" t="s">
        <v>626</v>
      </c>
      <c r="AG2" s="272"/>
      <c r="AH2" s="272"/>
      <c r="AI2" s="272"/>
      <c r="AJ2" s="273"/>
      <c r="AK2" s="273"/>
      <c r="AL2" s="308" t="s">
        <v>627</v>
      </c>
      <c r="AM2" s="309"/>
      <c r="AN2" s="309"/>
      <c r="AO2" s="310"/>
    </row>
    <row r="3" spans="2:41" x14ac:dyDescent="1.3">
      <c r="B3" s="251" t="s">
        <v>41</v>
      </c>
      <c r="C3" s="251">
        <v>25</v>
      </c>
      <c r="D3" s="251">
        <v>30</v>
      </c>
      <c r="E3" s="251">
        <v>41</v>
      </c>
      <c r="F3" s="251">
        <v>55</v>
      </c>
      <c r="H3" s="252" t="s">
        <v>628</v>
      </c>
      <c r="I3" s="253">
        <f>'СВОД продуктов'!H47</f>
        <v>14</v>
      </c>
      <c r="J3" s="253">
        <f>'СВОД продуктов'!I47</f>
        <v>42</v>
      </c>
      <c r="K3" s="253">
        <f>'СВОД продуктов'!J47</f>
        <v>14</v>
      </c>
      <c r="L3" s="253">
        <f>'СВОД продуктов'!K47</f>
        <v>42</v>
      </c>
      <c r="O3" s="312"/>
      <c r="P3" s="274" t="s">
        <v>629</v>
      </c>
      <c r="Q3" s="274" t="s">
        <v>630</v>
      </c>
      <c r="R3" s="274" t="s">
        <v>629</v>
      </c>
      <c r="S3" s="274" t="s">
        <v>630</v>
      </c>
      <c r="T3" s="274" t="s">
        <v>629</v>
      </c>
      <c r="U3" s="274" t="s">
        <v>630</v>
      </c>
      <c r="V3" s="274" t="s">
        <v>629</v>
      </c>
      <c r="W3" s="274" t="s">
        <v>630</v>
      </c>
      <c r="X3" s="275" t="s">
        <v>629</v>
      </c>
      <c r="Y3" s="275" t="s">
        <v>630</v>
      </c>
      <c r="Z3" s="275" t="s">
        <v>629</v>
      </c>
      <c r="AA3" s="275" t="s">
        <v>630</v>
      </c>
      <c r="AB3" s="275" t="s">
        <v>629</v>
      </c>
      <c r="AC3" s="275" t="s">
        <v>630</v>
      </c>
      <c r="AD3" s="275" t="s">
        <v>629</v>
      </c>
      <c r="AE3" s="275" t="s">
        <v>630</v>
      </c>
      <c r="AF3" s="275" t="s">
        <v>629</v>
      </c>
      <c r="AG3" s="275" t="s">
        <v>630</v>
      </c>
      <c r="AH3" s="275"/>
      <c r="AI3" s="275"/>
      <c r="AJ3" s="276"/>
      <c r="AK3" s="276"/>
      <c r="AL3" s="275" t="s">
        <v>629</v>
      </c>
      <c r="AM3" s="275" t="s">
        <v>630</v>
      </c>
      <c r="AN3" s="275" t="s">
        <v>629</v>
      </c>
      <c r="AO3" s="275" t="s">
        <v>630</v>
      </c>
    </row>
    <row r="4" spans="2:41" x14ac:dyDescent="1.3">
      <c r="B4" s="251" t="s">
        <v>41</v>
      </c>
      <c r="C4" s="251">
        <v>6.3</v>
      </c>
      <c r="D4" s="251">
        <v>12.5</v>
      </c>
      <c r="E4" s="251">
        <v>23</v>
      </c>
      <c r="F4" s="251">
        <v>38</v>
      </c>
      <c r="H4" s="252" t="s">
        <v>631</v>
      </c>
      <c r="I4" s="253" t="e">
        <f>'СВОД продуктов'!#REF!</f>
        <v>#REF!</v>
      </c>
      <c r="J4" s="253" t="e">
        <f>'СВОД продуктов'!#REF!</f>
        <v>#REF!</v>
      </c>
      <c r="K4" s="253" t="e">
        <f>'СВОД продуктов'!#REF!</f>
        <v>#REF!</v>
      </c>
      <c r="L4" s="253" t="e">
        <f>'СВОД продуктов'!#REF!</f>
        <v>#REF!</v>
      </c>
      <c r="O4" s="277"/>
      <c r="P4" s="274" t="s">
        <v>632</v>
      </c>
      <c r="Q4" s="274" t="s">
        <v>633</v>
      </c>
      <c r="R4" s="274" t="s">
        <v>632</v>
      </c>
      <c r="S4" s="274" t="s">
        <v>633</v>
      </c>
      <c r="T4" s="274" t="s">
        <v>632</v>
      </c>
      <c r="U4" s="274" t="s">
        <v>633</v>
      </c>
      <c r="V4" s="274" t="s">
        <v>632</v>
      </c>
      <c r="W4" s="274" t="s">
        <v>633</v>
      </c>
      <c r="X4" s="274" t="s">
        <v>632</v>
      </c>
      <c r="Y4" s="274" t="s">
        <v>633</v>
      </c>
      <c r="Z4" s="274" t="s">
        <v>632</v>
      </c>
      <c r="AA4" s="274" t="s">
        <v>633</v>
      </c>
      <c r="AB4" s="274" t="s">
        <v>632</v>
      </c>
      <c r="AC4" s="274" t="s">
        <v>633</v>
      </c>
      <c r="AD4" s="274" t="s">
        <v>632</v>
      </c>
      <c r="AE4" s="274" t="s">
        <v>633</v>
      </c>
      <c r="AF4" s="274" t="s">
        <v>632</v>
      </c>
      <c r="AG4" s="274" t="s">
        <v>633</v>
      </c>
      <c r="AH4" s="274"/>
      <c r="AI4" s="274"/>
      <c r="AJ4" s="278"/>
      <c r="AK4" s="278"/>
      <c r="AL4" s="274" t="s">
        <v>632</v>
      </c>
      <c r="AM4" s="274" t="s">
        <v>633</v>
      </c>
      <c r="AN4" s="274" t="s">
        <v>632</v>
      </c>
      <c r="AO4" s="274" t="s">
        <v>633</v>
      </c>
    </row>
    <row r="5" spans="2:41" x14ac:dyDescent="1.3">
      <c r="I5" s="253"/>
      <c r="J5" s="253"/>
      <c r="K5" s="253"/>
      <c r="L5" s="253"/>
      <c r="O5" s="277"/>
      <c r="P5" s="255" t="s">
        <v>13</v>
      </c>
      <c r="Q5" s="255" t="s">
        <v>14</v>
      </c>
      <c r="R5" s="256" t="s">
        <v>15</v>
      </c>
      <c r="S5" s="257" t="s">
        <v>15</v>
      </c>
      <c r="T5" s="255" t="s">
        <v>13</v>
      </c>
      <c r="U5" s="255" t="s">
        <v>14</v>
      </c>
      <c r="V5" s="256" t="s">
        <v>15</v>
      </c>
      <c r="W5" s="257" t="s">
        <v>15</v>
      </c>
      <c r="X5" s="255" t="s">
        <v>13</v>
      </c>
      <c r="Y5" s="255" t="s">
        <v>14</v>
      </c>
      <c r="Z5" s="256" t="s">
        <v>15</v>
      </c>
      <c r="AA5" s="257" t="s">
        <v>15</v>
      </c>
      <c r="AB5" s="255" t="s">
        <v>13</v>
      </c>
      <c r="AC5" s="255" t="s">
        <v>14</v>
      </c>
      <c r="AD5" s="256" t="s">
        <v>15</v>
      </c>
      <c r="AE5" s="257" t="s">
        <v>15</v>
      </c>
      <c r="AF5" s="255" t="s">
        <v>13</v>
      </c>
      <c r="AG5" s="255" t="s">
        <v>14</v>
      </c>
      <c r="AH5" s="255"/>
      <c r="AI5" s="255"/>
      <c r="AJ5" s="258"/>
      <c r="AK5" s="258"/>
      <c r="AL5" s="255" t="s">
        <v>13</v>
      </c>
      <c r="AM5" s="255" t="s">
        <v>14</v>
      </c>
      <c r="AN5" s="256" t="s">
        <v>15</v>
      </c>
      <c r="AO5" s="257" t="s">
        <v>15</v>
      </c>
    </row>
    <row r="6" spans="2:41" ht="174" x14ac:dyDescent="1.3">
      <c r="B6" s="251" t="s">
        <v>41</v>
      </c>
      <c r="C6" s="251">
        <v>7.5</v>
      </c>
      <c r="D6" s="251">
        <v>12.5</v>
      </c>
      <c r="E6" s="251">
        <v>23</v>
      </c>
      <c r="F6" s="251">
        <v>38</v>
      </c>
      <c r="H6" s="252" t="s">
        <v>634</v>
      </c>
      <c r="I6" s="253">
        <f>'СВОД продуктов'!H156</f>
        <v>727</v>
      </c>
      <c r="J6" s="253">
        <f>'СВОД продуктов'!I156</f>
        <v>923</v>
      </c>
      <c r="K6" s="253">
        <f>'СВОД продуктов'!J156</f>
        <v>531</v>
      </c>
      <c r="L6" s="253">
        <f>'СВОД продуктов'!K156</f>
        <v>676</v>
      </c>
      <c r="O6" s="259" t="s">
        <v>635</v>
      </c>
      <c r="P6" s="279">
        <f t="shared" ref="P6:W6" si="0">P7+P8+P9</f>
        <v>7800</v>
      </c>
      <c r="Q6" s="279">
        <f t="shared" si="0"/>
        <v>9000</v>
      </c>
      <c r="R6" s="279">
        <f t="shared" si="0"/>
        <v>7720</v>
      </c>
      <c r="S6" s="279">
        <f t="shared" si="0"/>
        <v>8920</v>
      </c>
      <c r="T6" s="279">
        <f t="shared" si="0"/>
        <v>390</v>
      </c>
      <c r="U6" s="279">
        <f t="shared" si="0"/>
        <v>450</v>
      </c>
      <c r="V6" s="279">
        <f t="shared" si="0"/>
        <v>386</v>
      </c>
      <c r="W6" s="279">
        <f t="shared" si="0"/>
        <v>446</v>
      </c>
      <c r="X6" s="280">
        <v>390</v>
      </c>
      <c r="Y6" s="280">
        <v>450</v>
      </c>
      <c r="Z6" s="280">
        <v>390</v>
      </c>
      <c r="AA6" s="280">
        <v>450</v>
      </c>
      <c r="AB6" s="279">
        <f>X6-T6</f>
        <v>0</v>
      </c>
      <c r="AC6" s="279">
        <f>Y6-U6</f>
        <v>0</v>
      </c>
      <c r="AD6" s="279">
        <f>Z6-V6</f>
        <v>4</v>
      </c>
      <c r="AE6" s="279">
        <f>AA6-W6</f>
        <v>4</v>
      </c>
      <c r="AF6" s="279">
        <f>AB6*20</f>
        <v>0</v>
      </c>
      <c r="AG6" s="279">
        <f>AC6*20</f>
        <v>0</v>
      </c>
      <c r="AH6" s="279">
        <f>X6-T6</f>
        <v>0</v>
      </c>
      <c r="AI6" s="279">
        <f>Y6-U6</f>
        <v>0</v>
      </c>
      <c r="AJ6" s="281">
        <f>AH6*20</f>
        <v>0</v>
      </c>
      <c r="AK6" s="281">
        <f>AI6*20</f>
        <v>0</v>
      </c>
      <c r="AL6" s="279">
        <f>T6*100/X6</f>
        <v>100</v>
      </c>
      <c r="AM6" s="279">
        <f>U6*100/Y6</f>
        <v>100</v>
      </c>
      <c r="AN6" s="279">
        <f>V6*100/Z6</f>
        <v>98.974358974358978</v>
      </c>
      <c r="AO6" s="279">
        <f>W6*100/AA6</f>
        <v>99.111111111111114</v>
      </c>
    </row>
    <row r="7" spans="2:41" x14ac:dyDescent="1.3">
      <c r="B7" s="251" t="s">
        <v>41</v>
      </c>
      <c r="C7" s="251">
        <v>7.5</v>
      </c>
      <c r="D7" s="251">
        <v>12.5</v>
      </c>
      <c r="E7" s="254">
        <v>37</v>
      </c>
      <c r="F7" s="254">
        <v>61</v>
      </c>
      <c r="H7" s="253" t="s">
        <v>636</v>
      </c>
      <c r="I7" s="253"/>
      <c r="J7" s="253">
        <f>'СВОД продуктов'!G66</f>
        <v>0</v>
      </c>
      <c r="K7" s="253">
        <f>'СВОД продуктов'!H66</f>
        <v>0</v>
      </c>
      <c r="L7" s="253">
        <f>'СВОД продуктов'!I66</f>
        <v>0</v>
      </c>
      <c r="O7" s="260" t="s">
        <v>81</v>
      </c>
      <c r="P7" s="279">
        <f>'СВОД продуктов'!H685</f>
        <v>3080</v>
      </c>
      <c r="Q7" s="279">
        <f>'СВОД продуктов'!I685</f>
        <v>3080</v>
      </c>
      <c r="R7" s="279">
        <f>'СВОД продуктов'!J685</f>
        <v>3000</v>
      </c>
      <c r="S7" s="279">
        <f>'СВОД продуктов'!K685</f>
        <v>3000</v>
      </c>
      <c r="T7" s="279">
        <f t="shared" ref="T7:T71" si="1">P7/20</f>
        <v>154</v>
      </c>
      <c r="U7" s="279">
        <f t="shared" ref="U7:U71" si="2">Q7/20</f>
        <v>154</v>
      </c>
      <c r="V7" s="279">
        <f t="shared" ref="V7:V71" si="3">R7/20</f>
        <v>150</v>
      </c>
      <c r="W7" s="279">
        <f t="shared" ref="W7:W71" si="4">S7/20</f>
        <v>150</v>
      </c>
      <c r="X7" s="280"/>
      <c r="Y7" s="280"/>
      <c r="Z7" s="280"/>
      <c r="AA7" s="280"/>
      <c r="AB7" s="279"/>
      <c r="AC7" s="279"/>
      <c r="AD7" s="279"/>
      <c r="AE7" s="279"/>
      <c r="AF7" s="279"/>
      <c r="AG7" s="279"/>
      <c r="AH7" s="279"/>
      <c r="AI7" s="279"/>
      <c r="AJ7" s="281"/>
      <c r="AK7" s="281"/>
      <c r="AL7" s="279"/>
      <c r="AM7" s="279"/>
      <c r="AN7" s="279"/>
      <c r="AO7" s="279"/>
    </row>
    <row r="8" spans="2:41" x14ac:dyDescent="1.3">
      <c r="B8" s="251" t="s">
        <v>41</v>
      </c>
      <c r="C8" s="251">
        <v>63</v>
      </c>
      <c r="D8" s="251">
        <v>74</v>
      </c>
      <c r="E8" s="254">
        <v>122</v>
      </c>
      <c r="F8" s="254">
        <v>185</v>
      </c>
      <c r="H8" s="252" t="s">
        <v>637</v>
      </c>
      <c r="I8" s="253">
        <f>'СВОД продуктов'!F70</f>
        <v>0</v>
      </c>
      <c r="J8" s="253">
        <f>'СВОД продуктов'!G70</f>
        <v>0</v>
      </c>
      <c r="K8" s="253">
        <f>'СВОД продуктов'!H70</f>
        <v>0</v>
      </c>
      <c r="L8" s="253">
        <f>'СВОД продуктов'!I70</f>
        <v>0</v>
      </c>
      <c r="O8" s="260" t="s">
        <v>18</v>
      </c>
      <c r="P8" s="279">
        <f>'СВОД продуктов'!H1069</f>
        <v>4651</v>
      </c>
      <c r="Q8" s="279">
        <f>'СВОД продуктов'!I1069</f>
        <v>5827</v>
      </c>
      <c r="R8" s="279">
        <f>'СВОД продуктов'!J1069</f>
        <v>4651</v>
      </c>
      <c r="S8" s="279">
        <f>'СВОД продуктов'!K1069</f>
        <v>5827</v>
      </c>
      <c r="T8" s="279">
        <f t="shared" si="1"/>
        <v>232.55</v>
      </c>
      <c r="U8" s="279">
        <f t="shared" si="2"/>
        <v>291.35000000000002</v>
      </c>
      <c r="V8" s="279">
        <f t="shared" si="3"/>
        <v>232.55</v>
      </c>
      <c r="W8" s="279">
        <f t="shared" si="4"/>
        <v>291.35000000000002</v>
      </c>
      <c r="X8" s="280"/>
      <c r="Y8" s="280"/>
      <c r="Z8" s="280"/>
      <c r="AA8" s="280"/>
      <c r="AB8" s="279"/>
      <c r="AC8" s="279"/>
      <c r="AD8" s="279"/>
      <c r="AE8" s="279"/>
      <c r="AF8" s="279"/>
      <c r="AG8" s="279"/>
      <c r="AH8" s="279"/>
      <c r="AI8" s="279"/>
      <c r="AJ8" s="281"/>
      <c r="AK8" s="281"/>
      <c r="AL8" s="279"/>
      <c r="AM8" s="279"/>
      <c r="AN8" s="279"/>
      <c r="AO8" s="279"/>
    </row>
    <row r="9" spans="2:41" x14ac:dyDescent="1.3">
      <c r="E9" s="254"/>
      <c r="F9" s="254"/>
      <c r="I9" s="253"/>
      <c r="J9" s="253"/>
      <c r="K9" s="253"/>
      <c r="L9" s="253"/>
      <c r="O9" s="260" t="s">
        <v>296</v>
      </c>
      <c r="P9" s="279">
        <f>'СВОД продуктов'!H1141</f>
        <v>69</v>
      </c>
      <c r="Q9" s="279">
        <f>'СВОД продуктов'!I1141</f>
        <v>93</v>
      </c>
      <c r="R9" s="279">
        <f>'СВОД продуктов'!J1141</f>
        <v>69</v>
      </c>
      <c r="S9" s="279">
        <f>'СВОД продуктов'!K1141</f>
        <v>93</v>
      </c>
      <c r="T9" s="279">
        <f t="shared" si="1"/>
        <v>3.45</v>
      </c>
      <c r="U9" s="279">
        <f t="shared" si="2"/>
        <v>4.6500000000000004</v>
      </c>
      <c r="V9" s="279">
        <f t="shared" si="3"/>
        <v>3.45</v>
      </c>
      <c r="W9" s="279">
        <f t="shared" si="4"/>
        <v>4.6500000000000004</v>
      </c>
      <c r="X9" s="280"/>
      <c r="Y9" s="280"/>
      <c r="Z9" s="280"/>
      <c r="AA9" s="280"/>
      <c r="AB9" s="279"/>
      <c r="AC9" s="279"/>
      <c r="AD9" s="279"/>
      <c r="AE9" s="279"/>
      <c r="AF9" s="279"/>
      <c r="AG9" s="279"/>
      <c r="AH9" s="279"/>
      <c r="AI9" s="279"/>
      <c r="AJ9" s="281"/>
      <c r="AK9" s="281"/>
      <c r="AL9" s="279"/>
      <c r="AM9" s="279"/>
      <c r="AN9" s="279"/>
      <c r="AO9" s="279"/>
    </row>
    <row r="10" spans="2:41" x14ac:dyDescent="1.3">
      <c r="E10" s="254"/>
      <c r="F10" s="254"/>
      <c r="I10" s="253"/>
      <c r="J10" s="253"/>
      <c r="K10" s="253"/>
      <c r="L10" s="253"/>
      <c r="O10" s="259" t="s">
        <v>55</v>
      </c>
      <c r="P10" s="279">
        <f>'СВОД продуктов'!H1573</f>
        <v>180</v>
      </c>
      <c r="Q10" s="279">
        <f>'СВОД продуктов'!I1573</f>
        <v>220</v>
      </c>
      <c r="R10" s="279">
        <f>'СВОД продуктов'!J1573</f>
        <v>180</v>
      </c>
      <c r="S10" s="279">
        <f>'СВОД продуктов'!K1573</f>
        <v>220</v>
      </c>
      <c r="T10" s="279">
        <f t="shared" si="1"/>
        <v>9</v>
      </c>
      <c r="U10" s="279">
        <f t="shared" si="2"/>
        <v>11</v>
      </c>
      <c r="V10" s="279">
        <f t="shared" si="3"/>
        <v>9</v>
      </c>
      <c r="W10" s="279">
        <f t="shared" si="4"/>
        <v>11</v>
      </c>
      <c r="X10" s="280">
        <v>9</v>
      </c>
      <c r="Y10" s="280">
        <v>11</v>
      </c>
      <c r="Z10" s="280">
        <v>9</v>
      </c>
      <c r="AA10" s="280">
        <v>11</v>
      </c>
      <c r="AB10" s="279">
        <f t="shared" ref="AB10:AE14" si="5">X10-T10</f>
        <v>0</v>
      </c>
      <c r="AC10" s="279">
        <f t="shared" si="5"/>
        <v>0</v>
      </c>
      <c r="AD10" s="279">
        <f t="shared" si="5"/>
        <v>0</v>
      </c>
      <c r="AE10" s="279">
        <f t="shared" si="5"/>
        <v>0</v>
      </c>
      <c r="AF10" s="279">
        <f t="shared" ref="AF10:AF19" si="6">AB10*20</f>
        <v>0</v>
      </c>
      <c r="AG10" s="279">
        <f t="shared" ref="AG10:AG19" si="7">AC10*20</f>
        <v>0</v>
      </c>
      <c r="AH10" s="279">
        <f t="shared" ref="AH10:AI14" si="8">X10-T10</f>
        <v>0</v>
      </c>
      <c r="AI10" s="279">
        <f t="shared" si="8"/>
        <v>0</v>
      </c>
      <c r="AJ10" s="279">
        <f t="shared" ref="AJ10:AK14" si="9">AH10*20</f>
        <v>0</v>
      </c>
      <c r="AK10" s="279">
        <f t="shared" si="9"/>
        <v>0</v>
      </c>
      <c r="AL10" s="279">
        <f t="shared" ref="AL10:AO14" si="10">T10*100/X10</f>
        <v>100</v>
      </c>
      <c r="AM10" s="279">
        <f t="shared" si="10"/>
        <v>100</v>
      </c>
      <c r="AN10" s="279">
        <f t="shared" si="10"/>
        <v>100</v>
      </c>
      <c r="AO10" s="279">
        <f t="shared" si="10"/>
        <v>100</v>
      </c>
    </row>
    <row r="11" spans="2:41" x14ac:dyDescent="1.3">
      <c r="E11" s="254"/>
      <c r="F11" s="254"/>
      <c r="I11" s="253"/>
      <c r="J11" s="253"/>
      <c r="K11" s="253"/>
      <c r="L11" s="253"/>
      <c r="O11" s="259" t="s">
        <v>117</v>
      </c>
      <c r="P11" s="279">
        <f>'СВОД продуктов'!H1678</f>
        <v>600</v>
      </c>
      <c r="Q11" s="279">
        <f>'СВОД продуктов'!I1678</f>
        <v>800</v>
      </c>
      <c r="R11" s="279">
        <f>'СВОД продуктов'!J1678</f>
        <v>592</v>
      </c>
      <c r="S11" s="279">
        <f>'СВОД продуктов'!K1678</f>
        <v>792</v>
      </c>
      <c r="T11" s="279">
        <f t="shared" si="1"/>
        <v>30</v>
      </c>
      <c r="U11" s="279">
        <f t="shared" si="2"/>
        <v>40</v>
      </c>
      <c r="V11" s="279">
        <f t="shared" si="3"/>
        <v>29.6</v>
      </c>
      <c r="W11" s="279">
        <f t="shared" si="4"/>
        <v>39.6</v>
      </c>
      <c r="X11" s="280">
        <v>30</v>
      </c>
      <c r="Y11" s="280">
        <v>40</v>
      </c>
      <c r="Z11" s="280">
        <v>30</v>
      </c>
      <c r="AA11" s="280">
        <v>40</v>
      </c>
      <c r="AB11" s="279">
        <f t="shared" si="5"/>
        <v>0</v>
      </c>
      <c r="AC11" s="279">
        <f t="shared" si="5"/>
        <v>0</v>
      </c>
      <c r="AD11" s="279">
        <f t="shared" si="5"/>
        <v>0.39999999999999858</v>
      </c>
      <c r="AE11" s="279">
        <f t="shared" si="5"/>
        <v>0.39999999999999858</v>
      </c>
      <c r="AF11" s="279">
        <f t="shared" si="6"/>
        <v>0</v>
      </c>
      <c r="AG11" s="279">
        <f t="shared" si="7"/>
        <v>0</v>
      </c>
      <c r="AH11" s="279">
        <f t="shared" si="8"/>
        <v>0</v>
      </c>
      <c r="AI11" s="279">
        <f t="shared" si="8"/>
        <v>0</v>
      </c>
      <c r="AJ11" s="279">
        <f t="shared" si="9"/>
        <v>0</v>
      </c>
      <c r="AK11" s="279">
        <f t="shared" si="9"/>
        <v>0</v>
      </c>
      <c r="AL11" s="279">
        <f t="shared" si="10"/>
        <v>100</v>
      </c>
      <c r="AM11" s="279">
        <f t="shared" si="10"/>
        <v>100</v>
      </c>
      <c r="AN11" s="279">
        <f t="shared" si="10"/>
        <v>98.666666666666671</v>
      </c>
      <c r="AO11" s="279">
        <f t="shared" si="10"/>
        <v>99</v>
      </c>
    </row>
    <row r="12" spans="2:41" x14ac:dyDescent="1.3">
      <c r="B12" s="251" t="s">
        <v>41</v>
      </c>
      <c r="C12" s="251">
        <v>8.8000000000000007</v>
      </c>
      <c r="D12" s="251">
        <v>12.5</v>
      </c>
      <c r="E12" s="254">
        <v>36</v>
      </c>
      <c r="F12" s="254">
        <v>47</v>
      </c>
      <c r="H12" s="252" t="s">
        <v>638</v>
      </c>
      <c r="I12" s="253">
        <f>'СВОД продуктов'!F72</f>
        <v>0</v>
      </c>
      <c r="J12" s="253">
        <f>'СВОД продуктов'!G72</f>
        <v>0</v>
      </c>
      <c r="K12" s="253">
        <f>'СВОД продуктов'!H72</f>
        <v>0</v>
      </c>
      <c r="L12" s="253">
        <f>'СВОД продуктов'!I72</f>
        <v>0</v>
      </c>
      <c r="O12" s="259" t="s">
        <v>639</v>
      </c>
      <c r="P12" s="279">
        <f>'СВОД продуктов'!H1665</f>
        <v>85.999999999999986</v>
      </c>
      <c r="Q12" s="279">
        <f>'СВОД продуктов'!I1665</f>
        <v>128</v>
      </c>
      <c r="R12" s="279">
        <f>'СВОД продуктов'!J1665</f>
        <v>80</v>
      </c>
      <c r="S12" s="279">
        <f>'СВОД продуктов'!K1665</f>
        <v>119.19999999999999</v>
      </c>
      <c r="T12" s="279">
        <f t="shared" si="1"/>
        <v>4.2999999999999989</v>
      </c>
      <c r="U12" s="279">
        <f t="shared" si="2"/>
        <v>6.4</v>
      </c>
      <c r="V12" s="279">
        <f t="shared" si="3"/>
        <v>4</v>
      </c>
      <c r="W12" s="279">
        <f t="shared" si="4"/>
        <v>5.9599999999999991</v>
      </c>
      <c r="X12" s="280">
        <v>4.3</v>
      </c>
      <c r="Y12" s="280">
        <v>6.4</v>
      </c>
      <c r="Z12" s="280">
        <v>4</v>
      </c>
      <c r="AA12" s="280">
        <v>6</v>
      </c>
      <c r="AB12" s="279">
        <f t="shared" si="5"/>
        <v>0</v>
      </c>
      <c r="AC12" s="279">
        <f t="shared" si="5"/>
        <v>0</v>
      </c>
      <c r="AD12" s="279">
        <f t="shared" si="5"/>
        <v>0</v>
      </c>
      <c r="AE12" s="279">
        <f t="shared" si="5"/>
        <v>4.0000000000000924E-2</v>
      </c>
      <c r="AF12" s="279">
        <f t="shared" si="6"/>
        <v>0</v>
      </c>
      <c r="AG12" s="279">
        <f t="shared" si="7"/>
        <v>0</v>
      </c>
      <c r="AH12" s="279">
        <f t="shared" si="8"/>
        <v>0</v>
      </c>
      <c r="AI12" s="279">
        <f t="shared" si="8"/>
        <v>0</v>
      </c>
      <c r="AJ12" s="279">
        <f t="shared" si="9"/>
        <v>0</v>
      </c>
      <c r="AK12" s="279">
        <f t="shared" si="9"/>
        <v>0</v>
      </c>
      <c r="AL12" s="279">
        <f t="shared" si="10"/>
        <v>99.999999999999972</v>
      </c>
      <c r="AM12" s="279">
        <f t="shared" si="10"/>
        <v>100</v>
      </c>
      <c r="AN12" s="279">
        <f t="shared" si="10"/>
        <v>100</v>
      </c>
      <c r="AO12" s="279">
        <f t="shared" si="10"/>
        <v>99.333333333333314</v>
      </c>
    </row>
    <row r="13" spans="2:41" x14ac:dyDescent="1.3">
      <c r="B13" s="251" t="s">
        <v>41</v>
      </c>
      <c r="C13" s="251">
        <v>8.8000000000000007</v>
      </c>
      <c r="D13" s="251">
        <v>12.5</v>
      </c>
      <c r="E13" s="254">
        <v>114</v>
      </c>
      <c r="F13" s="254">
        <v>146</v>
      </c>
      <c r="H13" s="252" t="s">
        <v>640</v>
      </c>
      <c r="I13" s="253">
        <f>'СВОД продуктов'!F81</f>
        <v>0</v>
      </c>
      <c r="J13" s="253">
        <f>'СВОД продуктов'!G81</f>
        <v>0</v>
      </c>
      <c r="K13" s="253">
        <f>'СВОД продуктов'!H81</f>
        <v>0</v>
      </c>
      <c r="L13" s="253">
        <f>'СВОД продуктов'!I81</f>
        <v>0</v>
      </c>
      <c r="O13" s="259" t="s">
        <v>641</v>
      </c>
      <c r="P13" s="279">
        <f>'СВОД продуктов'!H799</f>
        <v>460</v>
      </c>
      <c r="Q13" s="279">
        <f>'СВОД продуктов'!I799</f>
        <v>540</v>
      </c>
      <c r="R13" s="279">
        <f>'СВОД продуктов'!J799</f>
        <v>387</v>
      </c>
      <c r="S13" s="279">
        <f>'СВОД продуктов'!K799</f>
        <v>460</v>
      </c>
      <c r="T13" s="279">
        <f t="shared" si="1"/>
        <v>23</v>
      </c>
      <c r="U13" s="279">
        <f t="shared" si="2"/>
        <v>27</v>
      </c>
      <c r="V13" s="279">
        <f t="shared" si="3"/>
        <v>19.350000000000001</v>
      </c>
      <c r="W13" s="279">
        <f t="shared" si="4"/>
        <v>23</v>
      </c>
      <c r="X13" s="280">
        <v>23</v>
      </c>
      <c r="Y13" s="280">
        <v>27</v>
      </c>
      <c r="Z13" s="280">
        <v>20</v>
      </c>
      <c r="AA13" s="280">
        <v>24</v>
      </c>
      <c r="AB13" s="279">
        <f t="shared" si="5"/>
        <v>0</v>
      </c>
      <c r="AC13" s="279">
        <f t="shared" si="5"/>
        <v>0</v>
      </c>
      <c r="AD13" s="279">
        <f t="shared" si="5"/>
        <v>0.64999999999999858</v>
      </c>
      <c r="AE13" s="279">
        <f t="shared" si="5"/>
        <v>1</v>
      </c>
      <c r="AF13" s="279">
        <f t="shared" si="6"/>
        <v>0</v>
      </c>
      <c r="AG13" s="279">
        <f t="shared" si="7"/>
        <v>0</v>
      </c>
      <c r="AH13" s="279">
        <f t="shared" si="8"/>
        <v>0</v>
      </c>
      <c r="AI13" s="279">
        <f t="shared" si="8"/>
        <v>0</v>
      </c>
      <c r="AJ13" s="279">
        <f t="shared" si="9"/>
        <v>0</v>
      </c>
      <c r="AK13" s="279">
        <f t="shared" si="9"/>
        <v>0</v>
      </c>
      <c r="AL13" s="279">
        <f t="shared" si="10"/>
        <v>100</v>
      </c>
      <c r="AM13" s="279">
        <f t="shared" si="10"/>
        <v>100</v>
      </c>
      <c r="AN13" s="279">
        <f t="shared" si="10"/>
        <v>96.750000000000014</v>
      </c>
      <c r="AO13" s="279">
        <f t="shared" si="10"/>
        <v>95.833333333333329</v>
      </c>
    </row>
    <row r="14" spans="2:41" x14ac:dyDescent="1.3">
      <c r="B14" s="251" t="s">
        <v>41</v>
      </c>
      <c r="C14" s="251">
        <v>15</v>
      </c>
      <c r="D14" s="251">
        <v>19</v>
      </c>
      <c r="E14" s="254">
        <v>12</v>
      </c>
      <c r="F14" s="254">
        <v>16</v>
      </c>
      <c r="H14" s="252" t="s">
        <v>642</v>
      </c>
      <c r="I14" s="253">
        <f>'СВОД продуктов'!F86</f>
        <v>0</v>
      </c>
      <c r="J14" s="253">
        <f>'СВОД продуктов'!G86</f>
        <v>0</v>
      </c>
      <c r="K14" s="253">
        <f>'СВОД продуктов'!H86</f>
        <v>0</v>
      </c>
      <c r="L14" s="253">
        <f>'СВОД продуктов'!I86</f>
        <v>0</v>
      </c>
      <c r="O14" s="259" t="s">
        <v>643</v>
      </c>
      <c r="P14" s="279">
        <f>P15+P16+P17+P18</f>
        <v>680</v>
      </c>
      <c r="Q14" s="279">
        <f>Q15+Q16+Q17+Q18</f>
        <v>780</v>
      </c>
      <c r="R14" s="279">
        <f>R15+R16+R17+R18</f>
        <v>639</v>
      </c>
      <c r="S14" s="279">
        <f>S15+S16+S17+S18</f>
        <v>732</v>
      </c>
      <c r="T14" s="279">
        <f t="shared" si="1"/>
        <v>34</v>
      </c>
      <c r="U14" s="279">
        <f t="shared" si="2"/>
        <v>39</v>
      </c>
      <c r="V14" s="279">
        <f t="shared" si="3"/>
        <v>31.95</v>
      </c>
      <c r="W14" s="279">
        <f t="shared" si="4"/>
        <v>36.6</v>
      </c>
      <c r="X14" s="280">
        <v>34</v>
      </c>
      <c r="Y14" s="280">
        <v>39</v>
      </c>
      <c r="Z14" s="280">
        <v>32</v>
      </c>
      <c r="AA14" s="280">
        <v>37</v>
      </c>
      <c r="AB14" s="279">
        <f t="shared" si="5"/>
        <v>0</v>
      </c>
      <c r="AC14" s="279">
        <f t="shared" si="5"/>
        <v>0</v>
      </c>
      <c r="AD14" s="279">
        <f t="shared" si="5"/>
        <v>5.0000000000000711E-2</v>
      </c>
      <c r="AE14" s="279">
        <f t="shared" si="5"/>
        <v>0.39999999999999858</v>
      </c>
      <c r="AF14" s="279">
        <f t="shared" si="6"/>
        <v>0</v>
      </c>
      <c r="AG14" s="279">
        <f t="shared" si="7"/>
        <v>0</v>
      </c>
      <c r="AH14" s="279">
        <f t="shared" si="8"/>
        <v>0</v>
      </c>
      <c r="AI14" s="279">
        <f t="shared" si="8"/>
        <v>0</v>
      </c>
      <c r="AJ14" s="279">
        <f t="shared" si="9"/>
        <v>0</v>
      </c>
      <c r="AK14" s="279">
        <f t="shared" si="9"/>
        <v>0</v>
      </c>
      <c r="AL14" s="279">
        <f t="shared" si="10"/>
        <v>100</v>
      </c>
      <c r="AM14" s="279">
        <f t="shared" si="10"/>
        <v>100</v>
      </c>
      <c r="AN14" s="279">
        <f t="shared" si="10"/>
        <v>99.84375</v>
      </c>
      <c r="AO14" s="279">
        <f t="shared" si="10"/>
        <v>98.918918918918919</v>
      </c>
    </row>
    <row r="15" spans="2:41" x14ac:dyDescent="1.3">
      <c r="B15" s="251" t="s">
        <v>41</v>
      </c>
      <c r="C15" s="251">
        <v>7.5</v>
      </c>
      <c r="D15" s="251">
        <v>12.5</v>
      </c>
      <c r="E15" s="254">
        <v>36</v>
      </c>
      <c r="F15" s="254">
        <v>60</v>
      </c>
      <c r="H15" s="252" t="s">
        <v>644</v>
      </c>
      <c r="I15" s="253">
        <f>'СВОД продуктов'!F101</f>
        <v>0</v>
      </c>
      <c r="J15" s="253">
        <f>'СВОД продуктов'!G101</f>
        <v>0</v>
      </c>
      <c r="K15" s="253">
        <f>'СВОД продуктов'!H101</f>
        <v>0</v>
      </c>
      <c r="L15" s="253">
        <f>'СВОД продуктов'!I101</f>
        <v>0</v>
      </c>
      <c r="O15" s="260" t="s">
        <v>405</v>
      </c>
      <c r="P15" s="279">
        <f>'СВОД продуктов'!H457</f>
        <v>112</v>
      </c>
      <c r="Q15" s="279">
        <f>'СВОД продуктов'!I457</f>
        <v>139</v>
      </c>
      <c r="R15" s="279">
        <f>'СВОД продуктов'!J457</f>
        <v>105</v>
      </c>
      <c r="S15" s="279">
        <f>'СВОД продуктов'!K457</f>
        <v>130</v>
      </c>
      <c r="T15" s="279"/>
      <c r="U15" s="279"/>
      <c r="V15" s="279"/>
      <c r="W15" s="279"/>
      <c r="X15" s="280"/>
      <c r="Y15" s="280"/>
      <c r="Z15" s="280"/>
      <c r="AA15" s="280"/>
      <c r="AB15" s="279"/>
      <c r="AC15" s="279"/>
      <c r="AD15" s="279"/>
      <c r="AE15" s="279"/>
      <c r="AF15" s="279"/>
      <c r="AG15" s="279"/>
      <c r="AH15" s="279"/>
      <c r="AI15" s="279"/>
      <c r="AJ15" s="281"/>
      <c r="AK15" s="281"/>
      <c r="AL15" s="279"/>
      <c r="AM15" s="279"/>
      <c r="AN15" s="279"/>
      <c r="AO15" s="279"/>
    </row>
    <row r="16" spans="2:41" x14ac:dyDescent="1.3">
      <c r="E16" s="254"/>
      <c r="F16" s="254"/>
      <c r="I16" s="253"/>
      <c r="J16" s="253"/>
      <c r="K16" s="253"/>
      <c r="L16" s="253"/>
      <c r="O16" s="260" t="s">
        <v>645</v>
      </c>
      <c r="P16" s="279">
        <f>'СВОД продуктов'!H1570</f>
        <v>121</v>
      </c>
      <c r="Q16" s="279">
        <f>'СВОД продуктов'!I1570</f>
        <v>159</v>
      </c>
      <c r="R16" s="279">
        <f>'СВОД продуктов'!J1570</f>
        <v>114</v>
      </c>
      <c r="S16" s="279">
        <f>'СВОД продуктов'!K1570</f>
        <v>150</v>
      </c>
      <c r="T16" s="279"/>
      <c r="U16" s="279"/>
      <c r="V16" s="279"/>
      <c r="W16" s="279"/>
      <c r="X16" s="280"/>
      <c r="Y16" s="280"/>
      <c r="Z16" s="280"/>
      <c r="AA16" s="280"/>
      <c r="AB16" s="279"/>
      <c r="AC16" s="279"/>
      <c r="AD16" s="279"/>
      <c r="AE16" s="279"/>
      <c r="AF16" s="279"/>
      <c r="AG16" s="279"/>
      <c r="AH16" s="279"/>
      <c r="AI16" s="279"/>
      <c r="AJ16" s="281"/>
      <c r="AK16" s="281"/>
      <c r="AL16" s="279"/>
      <c r="AM16" s="279"/>
      <c r="AN16" s="279"/>
      <c r="AO16" s="279"/>
    </row>
    <row r="17" spans="2:41" x14ac:dyDescent="1.3">
      <c r="B17" s="251" t="s">
        <v>41</v>
      </c>
      <c r="C17" s="251">
        <v>8.8000000000000007</v>
      </c>
      <c r="D17" s="251">
        <v>11</v>
      </c>
      <c r="E17" s="254">
        <v>52</v>
      </c>
      <c r="F17" s="254">
        <v>82</v>
      </c>
      <c r="H17" s="252" t="s">
        <v>646</v>
      </c>
      <c r="I17" s="253">
        <f>'СВОД продуктов'!F627</f>
        <v>0</v>
      </c>
      <c r="J17" s="253">
        <f>'СВОД продуктов'!G627</f>
        <v>0</v>
      </c>
      <c r="K17" s="253">
        <f>'СВОД продуктов'!H627</f>
        <v>0</v>
      </c>
      <c r="L17" s="253">
        <f>'СВОД продуктов'!I627</f>
        <v>0</v>
      </c>
      <c r="M17" s="254"/>
      <c r="O17" s="260" t="s">
        <v>552</v>
      </c>
      <c r="P17" s="279">
        <f>'СВОД продуктов'!H730</f>
        <v>69</v>
      </c>
      <c r="Q17" s="279">
        <f>'СВОД продуктов'!I730</f>
        <v>74</v>
      </c>
      <c r="R17" s="279">
        <f>'СВОД продуктов'!J730</f>
        <v>65</v>
      </c>
      <c r="S17" s="279">
        <f>'СВОД продуктов'!K730</f>
        <v>70</v>
      </c>
      <c r="T17" s="279"/>
      <c r="U17" s="279"/>
      <c r="V17" s="279"/>
      <c r="W17" s="279"/>
      <c r="X17" s="280"/>
      <c r="Y17" s="280"/>
      <c r="Z17" s="280"/>
      <c r="AA17" s="280"/>
      <c r="AB17" s="279"/>
      <c r="AC17" s="279"/>
      <c r="AD17" s="279"/>
      <c r="AE17" s="279"/>
      <c r="AF17" s="279"/>
      <c r="AG17" s="279"/>
      <c r="AH17" s="279"/>
      <c r="AI17" s="279"/>
      <c r="AJ17" s="281"/>
      <c r="AK17" s="281"/>
      <c r="AL17" s="279"/>
      <c r="AM17" s="279"/>
      <c r="AN17" s="279"/>
      <c r="AO17" s="279"/>
    </row>
    <row r="18" spans="2:41" x14ac:dyDescent="1.3">
      <c r="B18" s="251" t="s">
        <v>41</v>
      </c>
      <c r="C18" s="251">
        <v>15</v>
      </c>
      <c r="D18" s="251">
        <v>38</v>
      </c>
      <c r="E18" s="254">
        <v>32</v>
      </c>
      <c r="F18" s="254">
        <v>39</v>
      </c>
      <c r="H18" s="252" t="s">
        <v>647</v>
      </c>
      <c r="I18" s="253">
        <f>'СВОД продуктов'!F381</f>
        <v>0</v>
      </c>
      <c r="J18" s="253">
        <f>'СВОД продуктов'!G381</f>
        <v>0</v>
      </c>
      <c r="K18" s="253">
        <f>'СВОД продуктов'!H381</f>
        <v>0</v>
      </c>
      <c r="L18" s="253">
        <f>'СВОД продуктов'!I381</f>
        <v>0</v>
      </c>
      <c r="M18" s="254"/>
      <c r="O18" s="261" t="s">
        <v>68</v>
      </c>
      <c r="P18" s="279">
        <f>'СВОД продуктов'!H1744</f>
        <v>378</v>
      </c>
      <c r="Q18" s="279">
        <f>'СВОД продуктов'!I1744</f>
        <v>408</v>
      </c>
      <c r="R18" s="279">
        <f>'СВОД продуктов'!J1744</f>
        <v>355</v>
      </c>
      <c r="S18" s="279">
        <f>'СВОД продуктов'!K1744</f>
        <v>382</v>
      </c>
      <c r="T18" s="279"/>
      <c r="U18" s="279"/>
      <c r="V18" s="279"/>
      <c r="W18" s="279"/>
      <c r="X18" s="280"/>
      <c r="Y18" s="280"/>
      <c r="Z18" s="280"/>
      <c r="AA18" s="280"/>
      <c r="AB18" s="279"/>
      <c r="AC18" s="279"/>
      <c r="AD18" s="279"/>
      <c r="AE18" s="279"/>
      <c r="AF18" s="279"/>
      <c r="AG18" s="279"/>
      <c r="AH18" s="279"/>
      <c r="AI18" s="279"/>
      <c r="AJ18" s="281"/>
      <c r="AK18" s="281"/>
      <c r="AL18" s="279"/>
      <c r="AM18" s="279"/>
      <c r="AN18" s="279"/>
      <c r="AO18" s="279"/>
    </row>
    <row r="19" spans="2:41" x14ac:dyDescent="1.3">
      <c r="B19" s="254" t="s">
        <v>41</v>
      </c>
      <c r="C19" s="254">
        <v>7.5</v>
      </c>
      <c r="D19" s="254">
        <v>12.5</v>
      </c>
      <c r="E19" s="254"/>
      <c r="F19" s="254"/>
      <c r="G19" s="254"/>
      <c r="H19" s="252" t="s">
        <v>648</v>
      </c>
      <c r="I19" s="253">
        <f>'СВОД продуктов'!F394</f>
        <v>0</v>
      </c>
      <c r="J19" s="253">
        <f>'СВОД продуктов'!G394</f>
        <v>0</v>
      </c>
      <c r="K19" s="253">
        <f>'СВОД продуктов'!H394</f>
        <v>0</v>
      </c>
      <c r="L19" s="253">
        <f>'СВОД продуктов'!I394</f>
        <v>0</v>
      </c>
      <c r="M19" s="254"/>
      <c r="O19" s="259" t="s">
        <v>649</v>
      </c>
      <c r="P19" s="279">
        <f>P20+P21+P22</f>
        <v>1240</v>
      </c>
      <c r="Q19" s="279">
        <f>Q20+Q21+Q22</f>
        <v>1501</v>
      </c>
      <c r="R19" s="279">
        <f>R20+R21+R22</f>
        <v>1000</v>
      </c>
      <c r="S19" s="279">
        <f>S20+S21+S22</f>
        <v>1206</v>
      </c>
      <c r="T19" s="279">
        <f t="shared" si="1"/>
        <v>62</v>
      </c>
      <c r="U19" s="279">
        <f t="shared" si="2"/>
        <v>75.05</v>
      </c>
      <c r="V19" s="279">
        <f t="shared" si="3"/>
        <v>50</v>
      </c>
      <c r="W19" s="279">
        <f t="shared" si="4"/>
        <v>60.3</v>
      </c>
      <c r="X19" s="279">
        <v>62</v>
      </c>
      <c r="Y19" s="279">
        <v>75</v>
      </c>
      <c r="Z19" s="279">
        <v>50</v>
      </c>
      <c r="AA19" s="279">
        <v>60</v>
      </c>
      <c r="AB19" s="279">
        <f>X19-T19</f>
        <v>0</v>
      </c>
      <c r="AC19" s="279">
        <f>Y19-U19</f>
        <v>-4.9999999999997158E-2</v>
      </c>
      <c r="AD19" s="279">
        <f>Z19-V19</f>
        <v>0</v>
      </c>
      <c r="AE19" s="279">
        <f>AA19-W19</f>
        <v>-0.29999999999999716</v>
      </c>
      <c r="AF19" s="279">
        <f t="shared" si="6"/>
        <v>0</v>
      </c>
      <c r="AG19" s="279">
        <f t="shared" si="7"/>
        <v>-0.99999999999994316</v>
      </c>
      <c r="AH19" s="279">
        <f>X19-T19</f>
        <v>0</v>
      </c>
      <c r="AI19" s="279">
        <f>Y19-U19</f>
        <v>-4.9999999999997158E-2</v>
      </c>
      <c r="AJ19" s="279">
        <f>AH19*20</f>
        <v>0</v>
      </c>
      <c r="AK19" s="279">
        <f>AI19*20</f>
        <v>-0.99999999999994316</v>
      </c>
      <c r="AL19" s="279">
        <f>T19*100/X19</f>
        <v>100</v>
      </c>
      <c r="AM19" s="279">
        <f>U19*100/Y19</f>
        <v>100.06666666666666</v>
      </c>
      <c r="AN19" s="279">
        <f>V19*100/Z19</f>
        <v>100</v>
      </c>
      <c r="AO19" s="279">
        <f>W19*100/AA19</f>
        <v>100.5</v>
      </c>
    </row>
    <row r="20" spans="2:41" x14ac:dyDescent="1.3">
      <c r="B20" s="254" t="s">
        <v>41</v>
      </c>
      <c r="C20" s="254">
        <v>19</v>
      </c>
      <c r="D20" s="254">
        <v>23</v>
      </c>
      <c r="E20" s="254"/>
      <c r="F20" s="254"/>
      <c r="G20" s="254"/>
      <c r="H20" s="252" t="s">
        <v>650</v>
      </c>
      <c r="I20" s="253">
        <f>'СВОД продуктов'!F396</f>
        <v>0</v>
      </c>
      <c r="J20" s="253">
        <f>'СВОД продуктов'!G396</f>
        <v>0</v>
      </c>
      <c r="K20" s="253">
        <f>'СВОД продуктов'!H396</f>
        <v>0</v>
      </c>
      <c r="L20" s="253">
        <f>'СВОД продуктов'!I396</f>
        <v>0</v>
      </c>
      <c r="M20" s="254"/>
      <c r="O20" s="260" t="s">
        <v>651</v>
      </c>
      <c r="P20" s="279">
        <f>'СВОД продуктов'!H1367</f>
        <v>73</v>
      </c>
      <c r="Q20" s="279">
        <f>'СВОД продуктов'!I1367</f>
        <v>91</v>
      </c>
      <c r="R20" s="279">
        <f>'СВОД продуктов'!J1367</f>
        <v>66</v>
      </c>
      <c r="S20" s="279">
        <f>'СВОД продуктов'!K1367</f>
        <v>83</v>
      </c>
      <c r="T20" s="279">
        <f t="shared" si="1"/>
        <v>3.65</v>
      </c>
      <c r="U20" s="279">
        <f t="shared" si="2"/>
        <v>4.55</v>
      </c>
      <c r="V20" s="279">
        <f t="shared" si="3"/>
        <v>3.3</v>
      </c>
      <c r="W20" s="279">
        <f t="shared" si="4"/>
        <v>4.1500000000000004</v>
      </c>
      <c r="X20" s="279"/>
      <c r="Y20" s="279"/>
      <c r="Z20" s="279"/>
      <c r="AA20" s="279"/>
      <c r="AB20" s="279"/>
      <c r="AC20" s="279"/>
      <c r="AD20" s="279"/>
      <c r="AE20" s="279"/>
      <c r="AF20" s="279"/>
      <c r="AG20" s="279"/>
      <c r="AH20" s="279"/>
      <c r="AI20" s="279"/>
      <c r="AJ20" s="281"/>
      <c r="AK20" s="281"/>
      <c r="AL20" s="279"/>
      <c r="AM20" s="279"/>
      <c r="AN20" s="279"/>
      <c r="AO20" s="279"/>
    </row>
    <row r="21" spans="2:41" x14ac:dyDescent="1.3">
      <c r="B21" s="254" t="s">
        <v>41</v>
      </c>
      <c r="C21" s="254">
        <v>12</v>
      </c>
      <c r="D21" s="254">
        <v>15</v>
      </c>
      <c r="E21" s="254"/>
      <c r="F21" s="254"/>
      <c r="G21" s="254"/>
      <c r="H21" s="252" t="s">
        <v>652</v>
      </c>
      <c r="I21" s="253">
        <f>'СВОД продуктов'!F114</f>
        <v>0</v>
      </c>
      <c r="J21" s="253">
        <f>'СВОД продуктов'!G114</f>
        <v>0</v>
      </c>
      <c r="K21" s="253">
        <f>'СВОД продуктов'!H114</f>
        <v>0</v>
      </c>
      <c r="L21" s="253">
        <f>'СВОД продуктов'!I114</f>
        <v>0</v>
      </c>
      <c r="M21" s="254"/>
      <c r="O21" s="260" t="s">
        <v>287</v>
      </c>
      <c r="P21" s="279">
        <f>'СВОД продуктов'!H148</f>
        <v>440</v>
      </c>
      <c r="Q21" s="279">
        <f>'СВОД продуктов'!I148</f>
        <v>487</v>
      </c>
      <c r="R21" s="279">
        <f>'СВОД продуктов'!J148</f>
        <v>403</v>
      </c>
      <c r="S21" s="279">
        <f>'СВОД продуктов'!K148</f>
        <v>447</v>
      </c>
      <c r="T21" s="279">
        <f t="shared" si="1"/>
        <v>22</v>
      </c>
      <c r="U21" s="279">
        <f t="shared" si="2"/>
        <v>24.35</v>
      </c>
      <c r="V21" s="279">
        <f t="shared" si="3"/>
        <v>20.149999999999999</v>
      </c>
      <c r="W21" s="279">
        <f t="shared" si="4"/>
        <v>22.35</v>
      </c>
      <c r="X21" s="280"/>
      <c r="Y21" s="280"/>
      <c r="Z21" s="280"/>
      <c r="AA21" s="280"/>
      <c r="AB21" s="279"/>
      <c r="AC21" s="279"/>
      <c r="AD21" s="279"/>
      <c r="AE21" s="279"/>
      <c r="AF21" s="279"/>
      <c r="AG21" s="279"/>
      <c r="AH21" s="279"/>
      <c r="AI21" s="279"/>
      <c r="AJ21" s="281"/>
      <c r="AK21" s="281"/>
      <c r="AL21" s="279"/>
      <c r="AM21" s="279"/>
      <c r="AN21" s="279"/>
      <c r="AO21" s="279"/>
    </row>
    <row r="22" spans="2:41" x14ac:dyDescent="1.3">
      <c r="B22" s="254" t="s">
        <v>41</v>
      </c>
      <c r="C22" s="254">
        <v>7.5</v>
      </c>
      <c r="D22" s="254">
        <v>12.5</v>
      </c>
      <c r="E22" s="254"/>
      <c r="F22" s="254"/>
      <c r="G22" s="254"/>
      <c r="H22" s="252" t="s">
        <v>653</v>
      </c>
      <c r="I22" s="253">
        <v>3624</v>
      </c>
      <c r="J22" s="253">
        <v>4826.8999999999996</v>
      </c>
      <c r="K22" s="253">
        <v>2361</v>
      </c>
      <c r="L22" s="253">
        <v>3236</v>
      </c>
      <c r="M22" s="254"/>
      <c r="O22" s="260" t="s">
        <v>53</v>
      </c>
      <c r="P22" s="279">
        <f>'СВОД продуктов'!H156</f>
        <v>727</v>
      </c>
      <c r="Q22" s="279">
        <f>'СВОД продуктов'!I156</f>
        <v>923</v>
      </c>
      <c r="R22" s="279">
        <f>'СВОД продуктов'!J156</f>
        <v>531</v>
      </c>
      <c r="S22" s="279">
        <f>'СВОД продуктов'!K156</f>
        <v>676</v>
      </c>
      <c r="T22" s="279">
        <f t="shared" si="1"/>
        <v>36.35</v>
      </c>
      <c r="U22" s="279">
        <f t="shared" si="2"/>
        <v>46.15</v>
      </c>
      <c r="V22" s="279">
        <f t="shared" si="3"/>
        <v>26.55</v>
      </c>
      <c r="W22" s="279">
        <f t="shared" si="4"/>
        <v>33.799999999999997</v>
      </c>
      <c r="X22" s="280"/>
      <c r="Y22" s="280"/>
      <c r="Z22" s="280"/>
      <c r="AA22" s="280"/>
      <c r="AB22" s="279"/>
      <c r="AC22" s="279"/>
      <c r="AD22" s="279"/>
      <c r="AE22" s="279"/>
      <c r="AF22" s="279"/>
      <c r="AG22" s="279"/>
      <c r="AH22" s="279"/>
      <c r="AI22" s="279"/>
      <c r="AJ22" s="281"/>
      <c r="AK22" s="281"/>
      <c r="AL22" s="279"/>
      <c r="AM22" s="279"/>
      <c r="AN22" s="279"/>
      <c r="AO22" s="279"/>
    </row>
    <row r="23" spans="2:41" x14ac:dyDescent="1.3">
      <c r="B23" s="254" t="s">
        <v>41</v>
      </c>
      <c r="C23" s="254">
        <v>16</v>
      </c>
      <c r="D23" s="254">
        <v>19</v>
      </c>
      <c r="E23" s="254"/>
      <c r="F23" s="254"/>
      <c r="G23" s="254"/>
      <c r="H23" s="252" t="s">
        <v>654</v>
      </c>
      <c r="I23" s="253">
        <v>3348</v>
      </c>
      <c r="J23" s="253">
        <v>4556.3999999999996</v>
      </c>
      <c r="K23" s="253">
        <v>2361</v>
      </c>
      <c r="L23" s="253">
        <v>3236</v>
      </c>
      <c r="M23" s="254"/>
      <c r="O23" s="259" t="s">
        <v>655</v>
      </c>
      <c r="P23" s="279">
        <f>'СВОД продуктов'!H1861</f>
        <v>399.9</v>
      </c>
      <c r="Q23" s="279">
        <f>'СВОД продуктов'!I1861</f>
        <v>480</v>
      </c>
      <c r="R23" s="279">
        <f>'СВОД продуктов'!J1861</f>
        <v>399.9</v>
      </c>
      <c r="S23" s="279">
        <f>'СВОД продуктов'!K1861</f>
        <v>480</v>
      </c>
      <c r="T23" s="279">
        <f t="shared" si="1"/>
        <v>19.994999999999997</v>
      </c>
      <c r="U23" s="279">
        <f t="shared" si="2"/>
        <v>24</v>
      </c>
      <c r="V23" s="279">
        <f t="shared" si="3"/>
        <v>19.994999999999997</v>
      </c>
      <c r="W23" s="279">
        <f t="shared" si="4"/>
        <v>24</v>
      </c>
      <c r="X23" s="280">
        <v>20</v>
      </c>
      <c r="Y23" s="280">
        <v>24</v>
      </c>
      <c r="Z23" s="280">
        <v>20</v>
      </c>
      <c r="AA23" s="280">
        <v>24</v>
      </c>
      <c r="AB23" s="279">
        <f t="shared" ref="AB23:AE25" si="11">X23-T23</f>
        <v>5.000000000002558E-3</v>
      </c>
      <c r="AC23" s="279">
        <f t="shared" si="11"/>
        <v>0</v>
      </c>
      <c r="AD23" s="279">
        <f t="shared" si="11"/>
        <v>5.000000000002558E-3</v>
      </c>
      <c r="AE23" s="279">
        <f t="shared" si="11"/>
        <v>0</v>
      </c>
      <c r="AF23" s="279">
        <f t="shared" ref="AF23:AG25" si="12">AB23*20</f>
        <v>0.10000000000005116</v>
      </c>
      <c r="AG23" s="279">
        <f t="shared" si="12"/>
        <v>0</v>
      </c>
      <c r="AH23" s="279">
        <f t="shared" ref="AH23:AI25" si="13">X23-T23</f>
        <v>5.000000000002558E-3</v>
      </c>
      <c r="AI23" s="279">
        <f t="shared" si="13"/>
        <v>0</v>
      </c>
      <c r="AJ23" s="279">
        <f t="shared" ref="AJ23:AK25" si="14">AH23*20</f>
        <v>0.10000000000005116</v>
      </c>
      <c r="AK23" s="279">
        <f t="shared" si="14"/>
        <v>0</v>
      </c>
      <c r="AL23" s="279">
        <f t="shared" ref="AL23:AO25" si="15">T23*100/X23</f>
        <v>99.974999999999994</v>
      </c>
      <c r="AM23" s="279">
        <f t="shared" si="15"/>
        <v>100</v>
      </c>
      <c r="AN23" s="279">
        <f t="shared" si="15"/>
        <v>99.974999999999994</v>
      </c>
      <c r="AO23" s="279">
        <f t="shared" si="15"/>
        <v>100</v>
      </c>
    </row>
    <row r="24" spans="2:41" ht="124.5" customHeight="1" x14ac:dyDescent="1.3">
      <c r="B24" s="254" t="s">
        <v>41</v>
      </c>
      <c r="C24" s="254">
        <v>12.5</v>
      </c>
      <c r="D24" s="254">
        <v>15</v>
      </c>
      <c r="E24" s="262"/>
      <c r="F24" s="262"/>
      <c r="G24" s="262"/>
      <c r="H24" s="252" t="s">
        <v>656</v>
      </c>
      <c r="I24" s="253">
        <v>3955</v>
      </c>
      <c r="J24" s="253">
        <v>5325</v>
      </c>
      <c r="K24" s="253">
        <v>2361</v>
      </c>
      <c r="L24" s="253">
        <v>3236</v>
      </c>
      <c r="M24" s="254"/>
      <c r="O24" s="259" t="s">
        <v>657</v>
      </c>
      <c r="P24" s="279">
        <f>'СВОД продуктов'!H251</f>
        <v>2400</v>
      </c>
      <c r="Q24" s="279">
        <f>'СВОД продуктов'!I251</f>
        <v>2800</v>
      </c>
      <c r="R24" s="279">
        <f>'СВОД продуктов'!J251</f>
        <v>2400</v>
      </c>
      <c r="S24" s="279">
        <f>'СВОД продуктов'!K251</f>
        <v>2800</v>
      </c>
      <c r="T24" s="279">
        <f t="shared" si="1"/>
        <v>120</v>
      </c>
      <c r="U24" s="279">
        <f t="shared" si="2"/>
        <v>140</v>
      </c>
      <c r="V24" s="279">
        <f t="shared" si="3"/>
        <v>120</v>
      </c>
      <c r="W24" s="279">
        <f t="shared" si="4"/>
        <v>140</v>
      </c>
      <c r="X24" s="280">
        <v>120</v>
      </c>
      <c r="Y24" s="280">
        <v>140</v>
      </c>
      <c r="Z24" s="280">
        <v>120</v>
      </c>
      <c r="AA24" s="280">
        <v>140</v>
      </c>
      <c r="AB24" s="279">
        <f t="shared" si="11"/>
        <v>0</v>
      </c>
      <c r="AC24" s="279">
        <f t="shared" si="11"/>
        <v>0</v>
      </c>
      <c r="AD24" s="279">
        <f t="shared" si="11"/>
        <v>0</v>
      </c>
      <c r="AE24" s="279">
        <f t="shared" si="11"/>
        <v>0</v>
      </c>
      <c r="AF24" s="279">
        <f t="shared" si="12"/>
        <v>0</v>
      </c>
      <c r="AG24" s="279">
        <f t="shared" si="12"/>
        <v>0</v>
      </c>
      <c r="AH24" s="279">
        <f t="shared" si="13"/>
        <v>0</v>
      </c>
      <c r="AI24" s="279">
        <f t="shared" si="13"/>
        <v>0</v>
      </c>
      <c r="AJ24" s="279">
        <f t="shared" si="14"/>
        <v>0</v>
      </c>
      <c r="AK24" s="279">
        <f t="shared" si="14"/>
        <v>0</v>
      </c>
      <c r="AL24" s="279">
        <f t="shared" si="15"/>
        <v>100</v>
      </c>
      <c r="AM24" s="279">
        <f t="shared" si="15"/>
        <v>100</v>
      </c>
      <c r="AN24" s="279">
        <f t="shared" si="15"/>
        <v>100</v>
      </c>
      <c r="AO24" s="279">
        <f t="shared" si="15"/>
        <v>100</v>
      </c>
    </row>
    <row r="25" spans="2:41" ht="135" customHeight="1" x14ac:dyDescent="1.3">
      <c r="B25" s="254" t="s">
        <v>41</v>
      </c>
      <c r="C25" s="254">
        <v>15</v>
      </c>
      <c r="D25" s="254">
        <v>18</v>
      </c>
      <c r="E25" s="254"/>
      <c r="F25" s="254"/>
      <c r="G25" s="254"/>
      <c r="H25" s="252" t="s">
        <v>658</v>
      </c>
      <c r="I25" s="253">
        <v>3124</v>
      </c>
      <c r="J25" s="253">
        <v>4225</v>
      </c>
      <c r="K25" s="253">
        <v>2361</v>
      </c>
      <c r="L25" s="253">
        <v>3236</v>
      </c>
      <c r="M25" s="254"/>
      <c r="O25" s="259" t="s">
        <v>659</v>
      </c>
      <c r="P25" s="279">
        <f>P26+P27+P28+P29+P30+P31+P32+P33+P34</f>
        <v>4099.6000000000004</v>
      </c>
      <c r="Q25" s="279">
        <f>Q26+Q27+Q28+Q29+Q30+Q31+Q32+Q33+Q34</f>
        <v>5199.8</v>
      </c>
      <c r="R25" s="279">
        <f>R26+R27+R28+R29+R30+R31+R32+R33+R34</f>
        <v>3882.1</v>
      </c>
      <c r="S25" s="279">
        <f>S26+S27+S28+S29+S30+S31+S32+S33+S34</f>
        <v>4911.3999999999996</v>
      </c>
      <c r="T25" s="279">
        <f>P25/20</f>
        <v>204.98000000000002</v>
      </c>
      <c r="U25" s="279">
        <f t="shared" si="2"/>
        <v>259.99</v>
      </c>
      <c r="V25" s="279">
        <f t="shared" si="3"/>
        <v>194.10499999999999</v>
      </c>
      <c r="W25" s="279">
        <f t="shared" si="4"/>
        <v>245.57</v>
      </c>
      <c r="X25" s="280">
        <v>205</v>
      </c>
      <c r="Y25" s="280">
        <v>260</v>
      </c>
      <c r="Z25" s="280">
        <v>205</v>
      </c>
      <c r="AA25" s="280">
        <v>260</v>
      </c>
      <c r="AB25" s="279">
        <f t="shared" si="11"/>
        <v>1.999999999998181E-2</v>
      </c>
      <c r="AC25" s="279">
        <f t="shared" si="11"/>
        <v>9.9999999999909051E-3</v>
      </c>
      <c r="AD25" s="279">
        <f t="shared" si="11"/>
        <v>10.89500000000001</v>
      </c>
      <c r="AE25" s="279">
        <f t="shared" si="11"/>
        <v>14.430000000000007</v>
      </c>
      <c r="AF25" s="279">
        <f t="shared" si="12"/>
        <v>0.3999999999996362</v>
      </c>
      <c r="AG25" s="279">
        <f t="shared" si="12"/>
        <v>0.1999999999998181</v>
      </c>
      <c r="AH25" s="279">
        <f t="shared" si="13"/>
        <v>1.999999999998181E-2</v>
      </c>
      <c r="AI25" s="279">
        <f t="shared" si="13"/>
        <v>9.9999999999909051E-3</v>
      </c>
      <c r="AJ25" s="279">
        <f t="shared" si="14"/>
        <v>0.3999999999996362</v>
      </c>
      <c r="AK25" s="279">
        <f t="shared" si="14"/>
        <v>0.1999999999998181</v>
      </c>
      <c r="AL25" s="279">
        <f t="shared" si="15"/>
        <v>99.990243902439019</v>
      </c>
      <c r="AM25" s="279">
        <f t="shared" si="15"/>
        <v>99.996153846153845</v>
      </c>
      <c r="AN25" s="279">
        <f t="shared" si="15"/>
        <v>94.685365853658539</v>
      </c>
      <c r="AO25" s="279">
        <f t="shared" si="15"/>
        <v>94.45</v>
      </c>
    </row>
    <row r="26" spans="2:41" ht="121.5" customHeight="1" x14ac:dyDescent="1.3">
      <c r="B26" s="254" t="s">
        <v>41</v>
      </c>
      <c r="C26" s="254">
        <v>7.5</v>
      </c>
      <c r="D26" s="254">
        <v>12.5</v>
      </c>
      <c r="E26" s="254"/>
      <c r="F26" s="254"/>
      <c r="G26" s="254"/>
      <c r="H26" s="252" t="s">
        <v>660</v>
      </c>
      <c r="I26" s="253">
        <f>'СВОД продуктов'!F135</f>
        <v>0</v>
      </c>
      <c r="J26" s="253">
        <f>'СВОД продуктов'!G135</f>
        <v>0</v>
      </c>
      <c r="K26" s="253">
        <f>'СВОД продуктов'!H135</f>
        <v>0</v>
      </c>
      <c r="L26" s="253">
        <f>'СВОД продуктов'!I135</f>
        <v>0</v>
      </c>
      <c r="M26" s="254"/>
      <c r="O26" s="260" t="s">
        <v>153</v>
      </c>
      <c r="P26" s="279">
        <f>'СВОД продуктов'!H174</f>
        <v>205</v>
      </c>
      <c r="Q26" s="279">
        <f>'СВОД продуктов'!I174</f>
        <v>256</v>
      </c>
      <c r="R26" s="279">
        <f>'СВОД продуктов'!J174</f>
        <v>138</v>
      </c>
      <c r="S26" s="279">
        <f>'СВОД продуктов'!K174</f>
        <v>172</v>
      </c>
      <c r="T26" s="279">
        <f t="shared" si="1"/>
        <v>10.25</v>
      </c>
      <c r="U26" s="279">
        <f t="shared" si="2"/>
        <v>12.8</v>
      </c>
      <c r="V26" s="279">
        <f t="shared" si="3"/>
        <v>6.9</v>
      </c>
      <c r="W26" s="279">
        <f t="shared" si="4"/>
        <v>8.6</v>
      </c>
      <c r="X26" s="280"/>
      <c r="Y26" s="280"/>
      <c r="Z26" s="280"/>
      <c r="AA26" s="280"/>
      <c r="AB26" s="279"/>
      <c r="AC26" s="279"/>
      <c r="AD26" s="279"/>
      <c r="AE26" s="279"/>
      <c r="AF26" s="279"/>
      <c r="AG26" s="279"/>
      <c r="AH26" s="279"/>
      <c r="AI26" s="279"/>
      <c r="AJ26" s="281"/>
      <c r="AK26" s="281"/>
      <c r="AL26" s="279"/>
      <c r="AM26" s="279"/>
      <c r="AN26" s="279"/>
      <c r="AO26" s="279"/>
    </row>
    <row r="27" spans="2:41" x14ac:dyDescent="1.3">
      <c r="B27" s="254" t="s">
        <v>41</v>
      </c>
      <c r="C27" s="254">
        <v>28</v>
      </c>
      <c r="D27" s="254">
        <v>34</v>
      </c>
      <c r="E27" s="254"/>
      <c r="F27" s="254"/>
      <c r="G27" s="254"/>
      <c r="H27" s="253" t="s">
        <v>661</v>
      </c>
      <c r="I27" s="253">
        <f>'СВОД продуктов'!F660</f>
        <v>0</v>
      </c>
      <c r="J27" s="253">
        <f>'СВОД продуктов'!G660</f>
        <v>0</v>
      </c>
      <c r="K27" s="253">
        <f>'СВОД продуктов'!H660</f>
        <v>0</v>
      </c>
      <c r="L27" s="253">
        <f>'СВОД продуктов'!I660</f>
        <v>0</v>
      </c>
      <c r="M27" s="254"/>
      <c r="O27" s="260" t="s">
        <v>662</v>
      </c>
      <c r="P27" s="279">
        <f>'СВОД продуктов'!H229</f>
        <v>1512</v>
      </c>
      <c r="Q27" s="279">
        <f>'СВОД продуктов'!I229</f>
        <v>1868</v>
      </c>
      <c r="R27" s="279">
        <f>'СВОД продуктов'!J229</f>
        <v>1448</v>
      </c>
      <c r="S27" s="279">
        <f>'СВОД продуктов'!K229</f>
        <v>1772</v>
      </c>
      <c r="T27" s="279">
        <f t="shared" si="1"/>
        <v>75.599999999999994</v>
      </c>
      <c r="U27" s="279">
        <f t="shared" si="2"/>
        <v>93.4</v>
      </c>
      <c r="V27" s="279">
        <f t="shared" si="3"/>
        <v>72.400000000000006</v>
      </c>
      <c r="W27" s="279">
        <f t="shared" si="4"/>
        <v>88.6</v>
      </c>
      <c r="X27" s="280"/>
      <c r="Y27" s="280"/>
      <c r="Z27" s="280"/>
      <c r="AA27" s="280"/>
      <c r="AB27" s="279"/>
      <c r="AC27" s="279"/>
      <c r="AD27" s="279"/>
      <c r="AE27" s="279"/>
      <c r="AF27" s="279"/>
      <c r="AG27" s="279"/>
      <c r="AH27" s="279"/>
      <c r="AI27" s="279"/>
      <c r="AJ27" s="281"/>
      <c r="AK27" s="281"/>
      <c r="AL27" s="279"/>
      <c r="AM27" s="279"/>
      <c r="AN27" s="279"/>
      <c r="AO27" s="279"/>
    </row>
    <row r="28" spans="2:41" ht="102" customHeight="1" x14ac:dyDescent="1.3">
      <c r="B28" s="254" t="s">
        <v>41</v>
      </c>
      <c r="C28" s="254">
        <v>16</v>
      </c>
      <c r="D28" s="254">
        <v>21</v>
      </c>
      <c r="E28" s="254"/>
      <c r="F28" s="254"/>
      <c r="G28" s="254"/>
      <c r="H28" s="252" t="s">
        <v>663</v>
      </c>
      <c r="I28" s="253">
        <f>'СВОД продуктов'!F661</f>
        <v>0</v>
      </c>
      <c r="J28" s="253">
        <f>'СВОД продуктов'!G661</f>
        <v>0</v>
      </c>
      <c r="K28" s="253">
        <f>'СВОД продуктов'!H661</f>
        <v>0</v>
      </c>
      <c r="L28" s="253">
        <f>'СВОД продуктов'!I661</f>
        <v>0</v>
      </c>
      <c r="M28" s="254"/>
      <c r="O28" s="260" t="s">
        <v>664</v>
      </c>
      <c r="P28" s="279">
        <f>'СВОД продуктов'!H296</f>
        <v>505</v>
      </c>
      <c r="Q28" s="279">
        <f>'СВОД продуктов'!I296</f>
        <v>625</v>
      </c>
      <c r="R28" s="279">
        <f>'СВОД продуктов'!J296</f>
        <v>505</v>
      </c>
      <c r="S28" s="279">
        <f>'СВОД продуктов'!K296</f>
        <v>625</v>
      </c>
      <c r="T28" s="279">
        <f t="shared" si="1"/>
        <v>25.25</v>
      </c>
      <c r="U28" s="279">
        <f t="shared" si="2"/>
        <v>31.25</v>
      </c>
      <c r="V28" s="279">
        <f t="shared" si="3"/>
        <v>25.25</v>
      </c>
      <c r="W28" s="279">
        <f t="shared" si="4"/>
        <v>31.25</v>
      </c>
      <c r="X28" s="280"/>
      <c r="Y28" s="280"/>
      <c r="Z28" s="280"/>
      <c r="AA28" s="280"/>
      <c r="AB28" s="279"/>
      <c r="AC28" s="279"/>
      <c r="AD28" s="279"/>
      <c r="AE28" s="279"/>
      <c r="AF28" s="279"/>
      <c r="AG28" s="279"/>
      <c r="AH28" s="279"/>
      <c r="AI28" s="279"/>
      <c r="AJ28" s="281"/>
      <c r="AK28" s="281"/>
      <c r="AL28" s="279"/>
      <c r="AM28" s="279"/>
      <c r="AN28" s="279"/>
      <c r="AO28" s="279"/>
    </row>
    <row r="29" spans="2:41" x14ac:dyDescent="1.3">
      <c r="B29" s="254" t="s">
        <v>41</v>
      </c>
      <c r="C29" s="254">
        <v>6.3</v>
      </c>
      <c r="D29" s="254">
        <v>11</v>
      </c>
      <c r="E29" s="254"/>
      <c r="F29" s="254"/>
      <c r="G29" s="254"/>
      <c r="H29" s="252" t="s">
        <v>665</v>
      </c>
      <c r="I29" s="253">
        <f>'СВОД продуктов'!F666</f>
        <v>0</v>
      </c>
      <c r="J29" s="253">
        <f>'СВОД продуктов'!G666</f>
        <v>0</v>
      </c>
      <c r="K29" s="253">
        <f>'СВОД продуктов'!H666</f>
        <v>0</v>
      </c>
      <c r="L29" s="253">
        <f>'СВОД продуктов'!I666</f>
        <v>0</v>
      </c>
      <c r="M29" s="254"/>
      <c r="O29" s="260" t="s">
        <v>666</v>
      </c>
      <c r="P29" s="279">
        <f>'СВОД продуктов'!H371</f>
        <v>1112</v>
      </c>
      <c r="Q29" s="279">
        <f>'СВОД продуктов'!I371</f>
        <v>1438</v>
      </c>
      <c r="R29" s="279">
        <f>'СВОД продуктов'!J371</f>
        <v>1112</v>
      </c>
      <c r="S29" s="279">
        <f>'СВОД продуктов'!K371</f>
        <v>1438</v>
      </c>
      <c r="T29" s="279">
        <f t="shared" si="1"/>
        <v>55.6</v>
      </c>
      <c r="U29" s="279">
        <f t="shared" si="2"/>
        <v>71.900000000000006</v>
      </c>
      <c r="V29" s="279">
        <f t="shared" si="3"/>
        <v>55.6</v>
      </c>
      <c r="W29" s="279">
        <f t="shared" si="4"/>
        <v>71.900000000000006</v>
      </c>
      <c r="X29" s="280"/>
      <c r="Y29" s="280"/>
      <c r="Z29" s="280"/>
      <c r="AA29" s="280"/>
      <c r="AB29" s="279"/>
      <c r="AC29" s="279"/>
      <c r="AD29" s="279"/>
      <c r="AE29" s="279"/>
      <c r="AF29" s="279"/>
      <c r="AG29" s="279"/>
      <c r="AH29" s="279"/>
      <c r="AI29" s="279"/>
      <c r="AJ29" s="281"/>
      <c r="AK29" s="281"/>
      <c r="AL29" s="279"/>
      <c r="AM29" s="279"/>
      <c r="AN29" s="279"/>
      <c r="AO29" s="279"/>
    </row>
    <row r="30" spans="2:41" x14ac:dyDescent="1.3">
      <c r="B30" s="254" t="s">
        <v>41</v>
      </c>
      <c r="C30" s="254">
        <v>8.8000000000000007</v>
      </c>
      <c r="D30" s="254">
        <v>15</v>
      </c>
      <c r="E30" s="254"/>
      <c r="F30" s="254"/>
      <c r="G30" s="254"/>
      <c r="H30" s="252" t="s">
        <v>667</v>
      </c>
      <c r="I30" s="253">
        <f>'СВОД продуктов'!F672</f>
        <v>0</v>
      </c>
      <c r="J30" s="253">
        <f>'СВОД продуктов'!G672</f>
        <v>0</v>
      </c>
      <c r="K30" s="253">
        <f>'СВОД продуктов'!H672</f>
        <v>0</v>
      </c>
      <c r="L30" s="253">
        <f>'СВОД продуктов'!I672</f>
        <v>0</v>
      </c>
      <c r="M30" s="254"/>
      <c r="O30" s="260" t="s">
        <v>668</v>
      </c>
      <c r="P30" s="279">
        <f>'СВОД продуктов'!H431</f>
        <v>519</v>
      </c>
      <c r="Q30" s="279">
        <f>'СВОД продуктов'!I431</f>
        <v>690</v>
      </c>
      <c r="R30" s="279">
        <f>'СВОД продуктов'!J431</f>
        <v>519</v>
      </c>
      <c r="S30" s="279">
        <f>'СВОД продуктов'!K431</f>
        <v>690</v>
      </c>
      <c r="T30" s="279">
        <f t="shared" si="1"/>
        <v>25.95</v>
      </c>
      <c r="U30" s="279">
        <f t="shared" si="2"/>
        <v>34.5</v>
      </c>
      <c r="V30" s="279">
        <f t="shared" si="3"/>
        <v>25.95</v>
      </c>
      <c r="W30" s="279">
        <f t="shared" si="4"/>
        <v>34.5</v>
      </c>
      <c r="X30" s="280"/>
      <c r="Y30" s="280"/>
      <c r="Z30" s="280"/>
      <c r="AA30" s="280"/>
      <c r="AB30" s="279"/>
      <c r="AC30" s="279"/>
      <c r="AD30" s="279"/>
      <c r="AE30" s="279"/>
      <c r="AF30" s="279"/>
      <c r="AG30" s="279"/>
      <c r="AH30" s="279"/>
      <c r="AI30" s="279"/>
      <c r="AJ30" s="281"/>
      <c r="AK30" s="281"/>
      <c r="AL30" s="279"/>
      <c r="AM30" s="279"/>
      <c r="AN30" s="279"/>
      <c r="AO30" s="279"/>
    </row>
    <row r="31" spans="2:41" ht="177" x14ac:dyDescent="1.3">
      <c r="B31" s="254" t="s">
        <v>41</v>
      </c>
      <c r="C31" s="254">
        <v>48</v>
      </c>
      <c r="D31" s="254">
        <v>60</v>
      </c>
      <c r="E31" s="254"/>
      <c r="F31" s="254"/>
      <c r="G31" s="254"/>
      <c r="H31" s="252" t="s">
        <v>669</v>
      </c>
      <c r="I31" s="263">
        <f>'СВОД продуктов'!F679</f>
        <v>0</v>
      </c>
      <c r="J31" s="263">
        <f>'СВОД продуктов'!G679</f>
        <v>0</v>
      </c>
      <c r="K31" s="263">
        <f>'СВОД продуктов'!H679</f>
        <v>0</v>
      </c>
      <c r="L31" s="263">
        <f>'СВОД продуктов'!I679</f>
        <v>0</v>
      </c>
      <c r="M31" s="254"/>
      <c r="O31" s="260" t="s">
        <v>670</v>
      </c>
      <c r="P31" s="279">
        <f>'СВОД продуктов'!H1358</f>
        <v>147</v>
      </c>
      <c r="Q31" s="279">
        <f>'СВОД продуктов'!I1358</f>
        <v>187</v>
      </c>
      <c r="R31" s="279">
        <f>'СВОД продуктов'!J1358</f>
        <v>80</v>
      </c>
      <c r="S31" s="279">
        <f>'СВОД продуктов'!K1358</f>
        <v>103</v>
      </c>
      <c r="T31" s="279">
        <f t="shared" si="1"/>
        <v>7.35</v>
      </c>
      <c r="U31" s="279">
        <f t="shared" si="2"/>
        <v>9.35</v>
      </c>
      <c r="V31" s="279">
        <f t="shared" si="3"/>
        <v>4</v>
      </c>
      <c r="W31" s="279">
        <f t="shared" si="4"/>
        <v>5.15</v>
      </c>
      <c r="X31" s="280"/>
      <c r="Y31" s="280"/>
      <c r="Z31" s="280"/>
      <c r="AA31" s="280"/>
      <c r="AB31" s="279"/>
      <c r="AC31" s="279"/>
      <c r="AD31" s="279"/>
      <c r="AE31" s="279"/>
      <c r="AF31" s="279"/>
      <c r="AG31" s="279"/>
      <c r="AH31" s="279"/>
      <c r="AI31" s="279"/>
      <c r="AJ31" s="281"/>
      <c r="AK31" s="281"/>
      <c r="AL31" s="279"/>
      <c r="AM31" s="279"/>
      <c r="AN31" s="279"/>
      <c r="AO31" s="279"/>
    </row>
    <row r="32" spans="2:41" ht="177" x14ac:dyDescent="1.3">
      <c r="B32" s="254" t="s">
        <v>41</v>
      </c>
      <c r="C32" s="254">
        <v>7.5</v>
      </c>
      <c r="D32" s="254">
        <v>11</v>
      </c>
      <c r="E32" s="254"/>
      <c r="F32" s="254"/>
      <c r="G32" s="254"/>
      <c r="H32" s="252" t="s">
        <v>671</v>
      </c>
      <c r="I32" s="253">
        <f>'СВОД продуктов'!F689</f>
        <v>0</v>
      </c>
      <c r="J32" s="253">
        <f>'СВОД продуктов'!G689</f>
        <v>0</v>
      </c>
      <c r="K32" s="253">
        <f>'СВОД продуктов'!H689</f>
        <v>0</v>
      </c>
      <c r="L32" s="253">
        <f>'СВОД продуктов'!I689</f>
        <v>0</v>
      </c>
      <c r="M32" s="254"/>
      <c r="O32" s="260" t="s">
        <v>672</v>
      </c>
      <c r="P32" s="279">
        <f>'СВОД продуктов'!H1400</f>
        <v>39</v>
      </c>
      <c r="Q32" s="279">
        <f>'СВОД продуктов'!I1400</f>
        <v>49</v>
      </c>
      <c r="R32" s="279">
        <f>'СВОД продуктов'!J1400</f>
        <v>21</v>
      </c>
      <c r="S32" s="279">
        <f>'СВОД продуктов'!K1400</f>
        <v>27</v>
      </c>
      <c r="T32" s="279">
        <f t="shared" si="1"/>
        <v>1.95</v>
      </c>
      <c r="U32" s="279">
        <f t="shared" si="2"/>
        <v>2.4500000000000002</v>
      </c>
      <c r="V32" s="279">
        <f t="shared" si="3"/>
        <v>1.05</v>
      </c>
      <c r="W32" s="279">
        <f t="shared" si="4"/>
        <v>1.35</v>
      </c>
      <c r="X32" s="280"/>
      <c r="Y32" s="280"/>
      <c r="Z32" s="280"/>
      <c r="AA32" s="280"/>
      <c r="AB32" s="279"/>
      <c r="AC32" s="279"/>
      <c r="AD32" s="279"/>
      <c r="AE32" s="279"/>
      <c r="AF32" s="279"/>
      <c r="AG32" s="279"/>
      <c r="AH32" s="279"/>
      <c r="AI32" s="279"/>
      <c r="AJ32" s="281"/>
      <c r="AK32" s="281"/>
      <c r="AL32" s="279"/>
      <c r="AM32" s="279"/>
      <c r="AN32" s="279"/>
      <c r="AO32" s="279"/>
    </row>
    <row r="33" spans="2:41" x14ac:dyDescent="1.3">
      <c r="B33" s="254" t="s">
        <v>41</v>
      </c>
      <c r="C33" s="254">
        <v>6.3</v>
      </c>
      <c r="D33" s="254">
        <v>10</v>
      </c>
      <c r="E33" s="254"/>
      <c r="F33" s="254"/>
      <c r="G33" s="254"/>
      <c r="H33" s="252" t="s">
        <v>673</v>
      </c>
      <c r="I33" s="253">
        <f>'СВОД продуктов'!F693</f>
        <v>0</v>
      </c>
      <c r="J33" s="253">
        <f>'СВОД продуктов'!G693</f>
        <v>0</v>
      </c>
      <c r="K33" s="253">
        <f>'СВОД продуктов'!H693</f>
        <v>0</v>
      </c>
      <c r="L33" s="253">
        <f>'СВОД продуктов'!I693</f>
        <v>0</v>
      </c>
      <c r="M33" s="254"/>
      <c r="O33" s="260" t="s">
        <v>175</v>
      </c>
      <c r="P33" s="279">
        <f>'СВОД продуктов'!H1839</f>
        <v>8.1000000000000014</v>
      </c>
      <c r="Q33" s="279">
        <f>'СВОД продуктов'!I1839</f>
        <v>11.3</v>
      </c>
      <c r="R33" s="279">
        <f>'СВОД продуктов'!J1839</f>
        <v>6.6</v>
      </c>
      <c r="S33" s="279">
        <f>'СВОД продуктов'!K1839</f>
        <v>8.9</v>
      </c>
      <c r="T33" s="279">
        <f t="shared" si="1"/>
        <v>0.40500000000000008</v>
      </c>
      <c r="U33" s="279">
        <f t="shared" si="2"/>
        <v>0.56500000000000006</v>
      </c>
      <c r="V33" s="279">
        <f t="shared" si="3"/>
        <v>0.32999999999999996</v>
      </c>
      <c r="W33" s="279">
        <f t="shared" si="4"/>
        <v>0.44500000000000001</v>
      </c>
      <c r="X33" s="280"/>
      <c r="Y33" s="280"/>
      <c r="Z33" s="280"/>
      <c r="AA33" s="280"/>
      <c r="AB33" s="279"/>
      <c r="AC33" s="279"/>
      <c r="AD33" s="279"/>
      <c r="AE33" s="279"/>
      <c r="AF33" s="279"/>
      <c r="AG33" s="279"/>
      <c r="AH33" s="279"/>
      <c r="AI33" s="279"/>
      <c r="AJ33" s="281"/>
      <c r="AK33" s="281"/>
      <c r="AL33" s="279"/>
      <c r="AM33" s="279"/>
      <c r="AN33" s="279"/>
      <c r="AO33" s="279"/>
    </row>
    <row r="34" spans="2:41" x14ac:dyDescent="1.3">
      <c r="B34" s="254"/>
      <c r="C34" s="254"/>
      <c r="D34" s="254"/>
      <c r="E34" s="254"/>
      <c r="F34" s="254"/>
      <c r="G34" s="254"/>
      <c r="I34" s="253"/>
      <c r="J34" s="253"/>
      <c r="K34" s="253"/>
      <c r="L34" s="253"/>
      <c r="M34" s="254"/>
      <c r="O34" s="260" t="s">
        <v>674</v>
      </c>
      <c r="P34" s="279">
        <f>'СВОД продуктов'!H1686</f>
        <v>52.5</v>
      </c>
      <c r="Q34" s="279">
        <f>'СВОД продуктов'!I1686</f>
        <v>75.5</v>
      </c>
      <c r="R34" s="279">
        <f>'СВОД продуктов'!J1686</f>
        <v>52.5</v>
      </c>
      <c r="S34" s="279">
        <f>'СВОД продуктов'!K1686</f>
        <v>75.5</v>
      </c>
      <c r="T34" s="279">
        <f t="shared" si="1"/>
        <v>2.625</v>
      </c>
      <c r="U34" s="279">
        <f t="shared" si="2"/>
        <v>3.7749999999999999</v>
      </c>
      <c r="V34" s="279">
        <f t="shared" si="3"/>
        <v>2.625</v>
      </c>
      <c r="W34" s="279">
        <f t="shared" si="4"/>
        <v>3.7749999999999999</v>
      </c>
      <c r="X34" s="280"/>
      <c r="Y34" s="280"/>
      <c r="Z34" s="280"/>
      <c r="AA34" s="280"/>
      <c r="AB34" s="279"/>
      <c r="AC34" s="279"/>
      <c r="AD34" s="279"/>
      <c r="AE34" s="279"/>
      <c r="AF34" s="279"/>
      <c r="AG34" s="279"/>
      <c r="AH34" s="279"/>
      <c r="AI34" s="279"/>
      <c r="AJ34" s="281"/>
      <c r="AK34" s="281"/>
      <c r="AL34" s="279"/>
      <c r="AM34" s="279"/>
      <c r="AN34" s="279"/>
      <c r="AO34" s="279"/>
    </row>
    <row r="35" spans="2:41" x14ac:dyDescent="1.3">
      <c r="B35" s="254" t="s">
        <v>41</v>
      </c>
      <c r="C35" s="254">
        <v>16</v>
      </c>
      <c r="D35" s="254">
        <v>20</v>
      </c>
      <c r="E35" s="254"/>
      <c r="F35" s="254"/>
      <c r="G35" s="254"/>
      <c r="H35" s="252" t="s">
        <v>675</v>
      </c>
      <c r="I35" s="253">
        <f>'СВОД продуктов'!F696</f>
        <v>0</v>
      </c>
      <c r="J35" s="253">
        <f>'СВОД продуктов'!G696</f>
        <v>0</v>
      </c>
      <c r="K35" s="253">
        <f>'СВОД продуктов'!H696</f>
        <v>0</v>
      </c>
      <c r="L35" s="253">
        <f>'СВОД продуктов'!I696</f>
        <v>0</v>
      </c>
      <c r="M35" s="254"/>
      <c r="O35" s="259" t="s">
        <v>676</v>
      </c>
      <c r="P35" s="279">
        <f>P36+P37+P38+P39+P40+P41</f>
        <v>2160</v>
      </c>
      <c r="Q35" s="279">
        <f>Q36+Q37+Q38+Q39+Q40+Q41</f>
        <v>2280</v>
      </c>
      <c r="R35" s="279">
        <f>R36+R37+R38+R39+R40+R41</f>
        <v>2136</v>
      </c>
      <c r="S35" s="279">
        <f>S36+S37+S38+S39+S40+S41</f>
        <v>2238</v>
      </c>
      <c r="T35" s="279">
        <f t="shared" si="1"/>
        <v>108</v>
      </c>
      <c r="U35" s="279">
        <f t="shared" si="2"/>
        <v>114</v>
      </c>
      <c r="V35" s="279">
        <f t="shared" si="3"/>
        <v>106.8</v>
      </c>
      <c r="W35" s="279">
        <f t="shared" si="4"/>
        <v>111.9</v>
      </c>
      <c r="X35" s="280">
        <v>108</v>
      </c>
      <c r="Y35" s="280">
        <v>114</v>
      </c>
      <c r="Z35" s="280">
        <v>95</v>
      </c>
      <c r="AA35" s="280">
        <v>100</v>
      </c>
      <c r="AB35" s="279">
        <f>X35-T35</f>
        <v>0</v>
      </c>
      <c r="AC35" s="279">
        <f>Y35-U35</f>
        <v>0</v>
      </c>
      <c r="AD35" s="279">
        <f>Z35-V35</f>
        <v>-11.799999999999997</v>
      </c>
      <c r="AE35" s="279">
        <f>AA35-W35</f>
        <v>-11.900000000000006</v>
      </c>
      <c r="AF35" s="279">
        <f>AB35*20</f>
        <v>0</v>
      </c>
      <c r="AG35" s="279">
        <f>AC35*20</f>
        <v>0</v>
      </c>
      <c r="AH35" s="279">
        <f>X35-T35</f>
        <v>0</v>
      </c>
      <c r="AI35" s="279">
        <f>Y35-U35</f>
        <v>0</v>
      </c>
      <c r="AJ35" s="279">
        <f>AH35*20</f>
        <v>0</v>
      </c>
      <c r="AK35" s="279">
        <f>AI35*20</f>
        <v>0</v>
      </c>
      <c r="AL35" s="279">
        <f>T35*100/X35</f>
        <v>100</v>
      </c>
      <c r="AM35" s="279">
        <f>U35*100/Y35</f>
        <v>100</v>
      </c>
      <c r="AN35" s="279">
        <f>V35*100/Z35</f>
        <v>112.42105263157895</v>
      </c>
      <c r="AO35" s="279">
        <f>W35*100/AA35</f>
        <v>111.9</v>
      </c>
    </row>
    <row r="36" spans="2:41" x14ac:dyDescent="1.3">
      <c r="B36" s="254" t="s">
        <v>41</v>
      </c>
      <c r="C36" s="254">
        <v>16</v>
      </c>
      <c r="D36" s="254">
        <v>21</v>
      </c>
      <c r="E36" s="254"/>
      <c r="F36" s="254"/>
      <c r="G36" s="254"/>
      <c r="H36" s="252" t="s">
        <v>677</v>
      </c>
      <c r="I36" s="253">
        <f>'СВОД продуктов'!F702</f>
        <v>0</v>
      </c>
      <c r="J36" s="253">
        <f>'СВОД продуктов'!G702</f>
        <v>0</v>
      </c>
      <c r="K36" s="253">
        <f>'СВОД продуктов'!H702</f>
        <v>0</v>
      </c>
      <c r="L36" s="253">
        <f>'СВОД продуктов'!I702</f>
        <v>0</v>
      </c>
      <c r="M36" s="254"/>
      <c r="O36" s="261" t="s">
        <v>678</v>
      </c>
      <c r="P36" s="279">
        <f>'СВОД продуктов'!H3</f>
        <v>34</v>
      </c>
      <c r="Q36" s="279">
        <f>'СВОД продуктов'!I3</f>
        <v>44</v>
      </c>
      <c r="R36" s="279">
        <f>'СВОД продуктов'!J3</f>
        <v>34</v>
      </c>
      <c r="S36" s="279">
        <f>'СВОД продуктов'!K3</f>
        <v>44</v>
      </c>
      <c r="T36" s="279">
        <f t="shared" si="1"/>
        <v>1.7</v>
      </c>
      <c r="U36" s="279">
        <f t="shared" si="2"/>
        <v>2.2000000000000002</v>
      </c>
      <c r="V36" s="279">
        <f t="shared" si="3"/>
        <v>1.7</v>
      </c>
      <c r="W36" s="279">
        <f t="shared" si="4"/>
        <v>2.2000000000000002</v>
      </c>
      <c r="X36" s="280"/>
      <c r="Y36" s="280"/>
      <c r="Z36" s="280"/>
      <c r="AA36" s="280"/>
      <c r="AB36" s="279"/>
      <c r="AC36" s="279"/>
      <c r="AD36" s="279"/>
      <c r="AE36" s="279"/>
      <c r="AF36" s="279"/>
      <c r="AG36" s="279"/>
      <c r="AH36" s="279"/>
      <c r="AI36" s="279"/>
      <c r="AJ36" s="279"/>
      <c r="AK36" s="279"/>
      <c r="AL36" s="279"/>
      <c r="AM36" s="279"/>
      <c r="AN36" s="279"/>
      <c r="AO36" s="279"/>
    </row>
    <row r="37" spans="2:41" x14ac:dyDescent="1.3">
      <c r="B37" s="254" t="s">
        <v>41</v>
      </c>
      <c r="C37" s="254">
        <v>47</v>
      </c>
      <c r="D37" s="254">
        <v>62</v>
      </c>
      <c r="E37" s="254"/>
      <c r="F37" s="254"/>
      <c r="G37" s="254"/>
      <c r="H37" s="252" t="s">
        <v>679</v>
      </c>
      <c r="I37" s="253">
        <f>'СВОД продуктов'!F721</f>
        <v>0</v>
      </c>
      <c r="J37" s="253">
        <f>'СВОД продуктов'!G721</f>
        <v>0</v>
      </c>
      <c r="K37" s="253">
        <f>'СВОД продуктов'!H721</f>
        <v>0</v>
      </c>
      <c r="L37" s="253">
        <f>'СВОД продуктов'!I721</f>
        <v>0</v>
      </c>
      <c r="M37" s="254"/>
      <c r="O37" s="260" t="s">
        <v>680</v>
      </c>
      <c r="P37" s="279">
        <f>'СВОД продуктов'!H184</f>
        <v>64</v>
      </c>
      <c r="Q37" s="279">
        <f>'СВОД продуктов'!I184</f>
        <v>88</v>
      </c>
      <c r="R37" s="279">
        <f>'СВОД продуктов'!J184</f>
        <v>60</v>
      </c>
      <c r="S37" s="279">
        <f>'СВОД продуктов'!K184</f>
        <v>80</v>
      </c>
      <c r="T37" s="279">
        <f t="shared" si="1"/>
        <v>3.2</v>
      </c>
      <c r="U37" s="279">
        <f t="shared" si="2"/>
        <v>4.4000000000000004</v>
      </c>
      <c r="V37" s="279">
        <f t="shared" si="3"/>
        <v>3</v>
      </c>
      <c r="W37" s="279">
        <f t="shared" si="4"/>
        <v>4</v>
      </c>
      <c r="X37" s="280"/>
      <c r="Y37" s="280"/>
      <c r="Z37" s="280"/>
      <c r="AA37" s="280"/>
      <c r="AB37" s="279"/>
      <c r="AC37" s="279"/>
      <c r="AD37" s="279"/>
      <c r="AE37" s="279"/>
      <c r="AF37" s="279"/>
      <c r="AG37" s="279"/>
      <c r="AH37" s="279"/>
      <c r="AI37" s="279"/>
      <c r="AJ37" s="279"/>
      <c r="AK37" s="279"/>
      <c r="AL37" s="279"/>
      <c r="AM37" s="279"/>
      <c r="AN37" s="279"/>
      <c r="AO37" s="279"/>
    </row>
    <row r="38" spans="2:41" x14ac:dyDescent="1.3">
      <c r="B38" s="254" t="s">
        <v>41</v>
      </c>
      <c r="C38" s="254">
        <v>7.5</v>
      </c>
      <c r="D38" s="254">
        <v>12.5</v>
      </c>
      <c r="E38" s="254"/>
      <c r="F38" s="254"/>
      <c r="G38" s="254"/>
      <c r="H38" s="252" t="s">
        <v>681</v>
      </c>
      <c r="I38" s="253">
        <f>'СВОД продуктов'!F724</f>
        <v>0</v>
      </c>
      <c r="J38" s="253">
        <f>'СВОД продуктов'!G724</f>
        <v>0</v>
      </c>
      <c r="K38" s="253">
        <f>'СВОД продуктов'!H724</f>
        <v>0</v>
      </c>
      <c r="L38" s="253">
        <f>'СВОД продуктов'!I724</f>
        <v>0</v>
      </c>
      <c r="M38" s="254"/>
      <c r="O38" s="260" t="s">
        <v>682</v>
      </c>
      <c r="P38" s="279">
        <f>'СВОД продуктов'!H815</f>
        <v>40</v>
      </c>
      <c r="Q38" s="279">
        <f>'СВОД продуктов'!I815</f>
        <v>48</v>
      </c>
      <c r="R38" s="279">
        <f>'СВОД продуктов'!J815</f>
        <v>32</v>
      </c>
      <c r="S38" s="279">
        <f>'СВОД продуктов'!K815</f>
        <v>40</v>
      </c>
      <c r="T38" s="279">
        <f t="shared" si="1"/>
        <v>2</v>
      </c>
      <c r="U38" s="279">
        <f t="shared" si="2"/>
        <v>2.4</v>
      </c>
      <c r="V38" s="279">
        <f t="shared" si="3"/>
        <v>1.6</v>
      </c>
      <c r="W38" s="279">
        <f t="shared" si="4"/>
        <v>2</v>
      </c>
      <c r="X38" s="280"/>
      <c r="Y38" s="280"/>
      <c r="Z38" s="280"/>
      <c r="AA38" s="280"/>
      <c r="AB38" s="279"/>
      <c r="AC38" s="279"/>
      <c r="AD38" s="279"/>
      <c r="AE38" s="279"/>
      <c r="AF38" s="279"/>
      <c r="AG38" s="279"/>
      <c r="AH38" s="279"/>
      <c r="AI38" s="279"/>
      <c r="AJ38" s="279"/>
      <c r="AK38" s="279"/>
      <c r="AL38" s="279"/>
      <c r="AM38" s="279"/>
      <c r="AN38" s="279"/>
      <c r="AO38" s="279"/>
    </row>
    <row r="39" spans="2:41" x14ac:dyDescent="1.3">
      <c r="B39" s="254" t="s">
        <v>41</v>
      </c>
      <c r="C39" s="254">
        <v>7.5</v>
      </c>
      <c r="D39" s="254">
        <v>10</v>
      </c>
      <c r="E39" s="254"/>
      <c r="F39" s="254"/>
      <c r="G39" s="254"/>
      <c r="H39" s="252" t="s">
        <v>683</v>
      </c>
      <c r="I39" s="253">
        <f>'СВОД продуктов'!F731</f>
        <v>0</v>
      </c>
      <c r="J39" s="253">
        <f>'СВОД продуктов'!G731</f>
        <v>0</v>
      </c>
      <c r="K39" s="253">
        <f>'СВОД продуктов'!H731</f>
        <v>0</v>
      </c>
      <c r="L39" s="253">
        <f>'СВОД продуктов'!I731</f>
        <v>0</v>
      </c>
      <c r="M39" s="254"/>
      <c r="O39" s="260" t="s">
        <v>77</v>
      </c>
      <c r="P39" s="279">
        <f>'СВОД продуктов'!H1377</f>
        <v>1868</v>
      </c>
      <c r="Q39" s="279">
        <f>'СВОД продуктов'!I1377</f>
        <v>1899</v>
      </c>
      <c r="R39" s="279">
        <f>'СВОД продуктов'!J1377</f>
        <v>1868</v>
      </c>
      <c r="S39" s="279">
        <f>'СВОД продуктов'!K1377</f>
        <v>1899</v>
      </c>
      <c r="T39" s="279">
        <f t="shared" si="1"/>
        <v>93.4</v>
      </c>
      <c r="U39" s="279">
        <f t="shared" si="2"/>
        <v>94.95</v>
      </c>
      <c r="V39" s="279">
        <f t="shared" si="3"/>
        <v>93.4</v>
      </c>
      <c r="W39" s="279">
        <f t="shared" si="4"/>
        <v>94.95</v>
      </c>
      <c r="X39" s="280"/>
      <c r="Y39" s="280"/>
      <c r="Z39" s="280"/>
      <c r="AA39" s="280"/>
      <c r="AB39" s="279"/>
      <c r="AC39" s="279"/>
      <c r="AD39" s="279"/>
      <c r="AE39" s="279"/>
      <c r="AF39" s="279"/>
      <c r="AG39" s="279"/>
      <c r="AH39" s="279"/>
      <c r="AI39" s="279"/>
      <c r="AJ39" s="279"/>
      <c r="AK39" s="279"/>
      <c r="AL39" s="279"/>
      <c r="AM39" s="279"/>
      <c r="AN39" s="279"/>
      <c r="AO39" s="279"/>
    </row>
    <row r="40" spans="2:41" x14ac:dyDescent="1.3">
      <c r="B40" s="254" t="s">
        <v>41</v>
      </c>
      <c r="C40" s="254">
        <v>116</v>
      </c>
      <c r="D40" s="254">
        <v>133</v>
      </c>
      <c r="E40" s="254"/>
      <c r="F40" s="254"/>
      <c r="G40" s="254"/>
      <c r="H40" s="252" t="s">
        <v>684</v>
      </c>
      <c r="I40" s="253">
        <f>'СВОД продуктов'!F744</f>
        <v>0</v>
      </c>
      <c r="J40" s="253">
        <f>'СВОД продуктов'!G744</f>
        <v>0</v>
      </c>
      <c r="K40" s="253">
        <f>'СВОД продуктов'!H744</f>
        <v>0</v>
      </c>
      <c r="L40" s="253">
        <f>'СВОД продуктов'!I744</f>
        <v>0</v>
      </c>
      <c r="M40" s="254"/>
      <c r="O40" s="260" t="s">
        <v>685</v>
      </c>
      <c r="P40" s="279">
        <f>'СВОД продуктов'!H1852</f>
        <v>103</v>
      </c>
      <c r="Q40" s="279">
        <f>'СВОД продуктов'!I1852</f>
        <v>138</v>
      </c>
      <c r="R40" s="279">
        <f>'СВОД продуктов'!J1852</f>
        <v>94</v>
      </c>
      <c r="S40" s="279">
        <f>'СВОД продуктов'!K1852</f>
        <v>115</v>
      </c>
      <c r="T40" s="279">
        <f t="shared" si="1"/>
        <v>5.15</v>
      </c>
      <c r="U40" s="279">
        <f t="shared" si="2"/>
        <v>6.9</v>
      </c>
      <c r="V40" s="279">
        <f t="shared" si="3"/>
        <v>4.7</v>
      </c>
      <c r="W40" s="279">
        <f t="shared" si="4"/>
        <v>5.75</v>
      </c>
      <c r="X40" s="280"/>
      <c r="Y40" s="280"/>
      <c r="Z40" s="280"/>
      <c r="AA40" s="280"/>
      <c r="AB40" s="279"/>
      <c r="AC40" s="279"/>
      <c r="AD40" s="279"/>
      <c r="AE40" s="279"/>
      <c r="AF40" s="279"/>
      <c r="AG40" s="279"/>
      <c r="AH40" s="279"/>
      <c r="AI40" s="279"/>
      <c r="AJ40" s="279"/>
      <c r="AK40" s="279"/>
      <c r="AL40" s="279"/>
      <c r="AM40" s="279"/>
      <c r="AN40" s="279"/>
      <c r="AO40" s="279"/>
    </row>
    <row r="41" spans="2:41" x14ac:dyDescent="1.3">
      <c r="B41" s="254" t="s">
        <v>41</v>
      </c>
      <c r="C41" s="254">
        <v>14</v>
      </c>
      <c r="D41" s="254">
        <v>19</v>
      </c>
      <c r="E41" s="254"/>
      <c r="F41" s="254"/>
      <c r="G41" s="254"/>
      <c r="H41" s="252" t="s">
        <v>686</v>
      </c>
      <c r="I41" s="253" t="e">
        <f>'СВОД продуктов'!#REF!</f>
        <v>#REF!</v>
      </c>
      <c r="J41" s="253" t="e">
        <f>'СВОД продуктов'!#REF!</f>
        <v>#REF!</v>
      </c>
      <c r="K41" s="253" t="e">
        <f>'СВОД продуктов'!#REF!</f>
        <v>#REF!</v>
      </c>
      <c r="L41" s="253" t="e">
        <f>'СВОД продуктов'!#REF!</f>
        <v>#REF!</v>
      </c>
      <c r="M41" s="254"/>
      <c r="O41" s="260" t="s">
        <v>214</v>
      </c>
      <c r="P41" s="279">
        <f>'СВОД продуктов'!H1858</f>
        <v>51</v>
      </c>
      <c r="Q41" s="279">
        <f>'СВОД продуктов'!I1858</f>
        <v>63</v>
      </c>
      <c r="R41" s="279">
        <f>'СВОД продуктов'!J1858</f>
        <v>48</v>
      </c>
      <c r="S41" s="279">
        <f>'СВОД продуктов'!K1858</f>
        <v>60</v>
      </c>
      <c r="T41" s="279">
        <f t="shared" si="1"/>
        <v>2.5499999999999998</v>
      </c>
      <c r="U41" s="279">
        <f t="shared" si="2"/>
        <v>3.15</v>
      </c>
      <c r="V41" s="279">
        <f t="shared" si="3"/>
        <v>2.4</v>
      </c>
      <c r="W41" s="279">
        <f t="shared" si="4"/>
        <v>3</v>
      </c>
      <c r="X41" s="280"/>
      <c r="Y41" s="280"/>
      <c r="Z41" s="280"/>
      <c r="AA41" s="280"/>
      <c r="AB41" s="279"/>
      <c r="AC41" s="279"/>
      <c r="AD41" s="279"/>
      <c r="AE41" s="279"/>
      <c r="AF41" s="279"/>
      <c r="AG41" s="279"/>
      <c r="AH41" s="279"/>
      <c r="AI41" s="279"/>
      <c r="AJ41" s="279"/>
      <c r="AK41" s="279"/>
      <c r="AL41" s="279"/>
      <c r="AM41" s="279"/>
      <c r="AN41" s="279"/>
      <c r="AO41" s="279"/>
    </row>
    <row r="42" spans="2:41" x14ac:dyDescent="1.3">
      <c r="B42" s="254" t="s">
        <v>41</v>
      </c>
      <c r="C42" s="254">
        <v>6</v>
      </c>
      <c r="D42" s="254">
        <v>11</v>
      </c>
      <c r="E42" s="254"/>
      <c r="F42" s="254"/>
      <c r="G42" s="254"/>
      <c r="H42" s="252" t="s">
        <v>687</v>
      </c>
      <c r="I42" s="253">
        <f>'СВОД продуктов'!F752</f>
        <v>0</v>
      </c>
      <c r="J42" s="253" t="str">
        <f>'СВОД продуктов'!G752</f>
        <v>Крупа гречневая</v>
      </c>
      <c r="K42" s="253">
        <f>'СВОД продуктов'!H752</f>
        <v>93</v>
      </c>
      <c r="L42" s="253">
        <f>'СВОД продуктов'!I752</f>
        <v>124</v>
      </c>
      <c r="M42" s="254"/>
      <c r="O42" s="259" t="s">
        <v>688</v>
      </c>
      <c r="P42" s="279">
        <f>P43+P44+P45+P46</f>
        <v>180</v>
      </c>
      <c r="Q42" s="279">
        <f>Q43+Q44+Q45+Q46</f>
        <v>220</v>
      </c>
      <c r="R42" s="279">
        <f>R43+R44+R45+R46</f>
        <v>180</v>
      </c>
      <c r="S42" s="279">
        <f>S43+S44+S45+S46</f>
        <v>220</v>
      </c>
      <c r="T42" s="279">
        <f t="shared" si="1"/>
        <v>9</v>
      </c>
      <c r="U42" s="279">
        <f t="shared" si="2"/>
        <v>11</v>
      </c>
      <c r="V42" s="279">
        <f t="shared" si="3"/>
        <v>9</v>
      </c>
      <c r="W42" s="279">
        <f t="shared" si="4"/>
        <v>11</v>
      </c>
      <c r="X42" s="280">
        <v>9</v>
      </c>
      <c r="Y42" s="280">
        <v>11</v>
      </c>
      <c r="Z42" s="280">
        <v>9</v>
      </c>
      <c r="AA42" s="280">
        <v>11</v>
      </c>
      <c r="AB42" s="279">
        <f>X42-T42</f>
        <v>0</v>
      </c>
      <c r="AC42" s="279">
        <f>Y42-U42</f>
        <v>0</v>
      </c>
      <c r="AD42" s="279">
        <f>Z42-V42</f>
        <v>0</v>
      </c>
      <c r="AE42" s="279">
        <f>AA42-W42</f>
        <v>0</v>
      </c>
      <c r="AF42" s="279">
        <f>AB42*20</f>
        <v>0</v>
      </c>
      <c r="AG42" s="279">
        <f>AC42*20</f>
        <v>0</v>
      </c>
      <c r="AH42" s="279">
        <f>X42-T42</f>
        <v>0</v>
      </c>
      <c r="AI42" s="279">
        <f>Y42-U42</f>
        <v>0</v>
      </c>
      <c r="AJ42" s="279">
        <f>AH42*20</f>
        <v>0</v>
      </c>
      <c r="AK42" s="279">
        <f>AI42*20</f>
        <v>0</v>
      </c>
      <c r="AL42" s="279">
        <f>T42*100/X42</f>
        <v>100</v>
      </c>
      <c r="AM42" s="279">
        <f>U42*100/Y42</f>
        <v>100</v>
      </c>
      <c r="AN42" s="279">
        <f>V42*100/Z42</f>
        <v>100</v>
      </c>
      <c r="AO42" s="279">
        <f>W42*100/AA42</f>
        <v>100</v>
      </c>
    </row>
    <row r="43" spans="2:41" x14ac:dyDescent="1.3">
      <c r="B43" s="254" t="s">
        <v>41</v>
      </c>
      <c r="C43" s="254">
        <v>12.5</v>
      </c>
      <c r="D43" s="254">
        <v>14</v>
      </c>
      <c r="E43" s="254"/>
      <c r="F43" s="254"/>
      <c r="G43" s="254"/>
      <c r="H43" s="252" t="s">
        <v>689</v>
      </c>
      <c r="I43" s="253">
        <f>'СВОД продуктов'!F847</f>
        <v>0</v>
      </c>
      <c r="J43" s="253">
        <f>'СВОД продуктов'!G847</f>
        <v>0</v>
      </c>
      <c r="K43" s="253">
        <f>'СВОД продуктов'!H847</f>
        <v>0</v>
      </c>
      <c r="L43" s="253">
        <f>'СВОД продуктов'!I847</f>
        <v>0</v>
      </c>
      <c r="M43" s="254"/>
      <c r="O43" s="260" t="s">
        <v>204</v>
      </c>
      <c r="P43" s="279">
        <f>'СВОД продуктов'!H223</f>
        <v>66</v>
      </c>
      <c r="Q43" s="279">
        <f>'СВОД продуктов'!I223</f>
        <v>82</v>
      </c>
      <c r="R43" s="279">
        <f>'СВОД продуктов'!J223</f>
        <v>66</v>
      </c>
      <c r="S43" s="279">
        <f>'СВОД продуктов'!K223</f>
        <v>82</v>
      </c>
      <c r="T43" s="279">
        <f t="shared" si="1"/>
        <v>3.3</v>
      </c>
      <c r="U43" s="279">
        <f t="shared" si="2"/>
        <v>4.0999999999999996</v>
      </c>
      <c r="V43" s="279">
        <f t="shared" si="3"/>
        <v>3.3</v>
      </c>
      <c r="W43" s="279">
        <f t="shared" si="4"/>
        <v>4.0999999999999996</v>
      </c>
      <c r="X43" s="280"/>
      <c r="Y43" s="280"/>
      <c r="Z43" s="280"/>
      <c r="AA43" s="280"/>
      <c r="AB43" s="279"/>
      <c r="AC43" s="279"/>
      <c r="AD43" s="279"/>
      <c r="AE43" s="279"/>
      <c r="AF43" s="279"/>
      <c r="AG43" s="279"/>
      <c r="AH43" s="279"/>
      <c r="AI43" s="279"/>
      <c r="AJ43" s="281"/>
      <c r="AK43" s="281"/>
      <c r="AL43" s="279"/>
      <c r="AM43" s="279"/>
      <c r="AN43" s="279"/>
      <c r="AO43" s="279"/>
    </row>
    <row r="44" spans="2:41" x14ac:dyDescent="1.3">
      <c r="B44" s="254" t="s">
        <v>41</v>
      </c>
      <c r="C44" s="254">
        <v>7.5</v>
      </c>
      <c r="D44" s="254">
        <v>12.5</v>
      </c>
      <c r="E44" s="254"/>
      <c r="F44" s="254"/>
      <c r="G44" s="254"/>
      <c r="H44" s="252" t="s">
        <v>690</v>
      </c>
      <c r="I44" s="253">
        <f>'СВОД продуктов'!F850</f>
        <v>0</v>
      </c>
      <c r="J44" s="253">
        <f>'СВОД продуктов'!G850</f>
        <v>0</v>
      </c>
      <c r="K44" s="253">
        <f>'СВОД продуктов'!H850</f>
        <v>0</v>
      </c>
      <c r="L44" s="253">
        <f>'СВОД продуктов'!I850</f>
        <v>0</v>
      </c>
      <c r="M44" s="254"/>
      <c r="O44" s="260" t="s">
        <v>62</v>
      </c>
      <c r="P44" s="279">
        <f>'СВОД продуктов'!H793</f>
        <v>56</v>
      </c>
      <c r="Q44" s="279">
        <f>'СВОД продуктов'!I793</f>
        <v>69</v>
      </c>
      <c r="R44" s="279">
        <f>'СВОД продуктов'!J793</f>
        <v>56</v>
      </c>
      <c r="S44" s="279">
        <f>'СВОД продуктов'!K793</f>
        <v>69</v>
      </c>
      <c r="T44" s="279">
        <f t="shared" si="1"/>
        <v>2.8</v>
      </c>
      <c r="U44" s="279">
        <f t="shared" si="2"/>
        <v>3.45</v>
      </c>
      <c r="V44" s="279">
        <f t="shared" si="3"/>
        <v>2.8</v>
      </c>
      <c r="W44" s="279">
        <f t="shared" si="4"/>
        <v>3.45</v>
      </c>
      <c r="X44" s="280"/>
      <c r="Y44" s="280"/>
      <c r="Z44" s="280"/>
      <c r="AA44" s="280"/>
      <c r="AB44" s="279"/>
      <c r="AC44" s="279"/>
      <c r="AD44" s="279"/>
      <c r="AE44" s="279"/>
      <c r="AF44" s="279"/>
      <c r="AG44" s="279"/>
      <c r="AH44" s="279"/>
      <c r="AI44" s="279"/>
      <c r="AJ44" s="281"/>
      <c r="AK44" s="281"/>
      <c r="AL44" s="279"/>
      <c r="AM44" s="279"/>
      <c r="AN44" s="279"/>
      <c r="AO44" s="279"/>
    </row>
    <row r="45" spans="2:41" x14ac:dyDescent="1.3">
      <c r="B45" s="254" t="s">
        <v>41</v>
      </c>
      <c r="C45" s="254">
        <v>2.5</v>
      </c>
      <c r="D45" s="254">
        <v>3.8</v>
      </c>
      <c r="E45" s="254"/>
      <c r="F45" s="254"/>
      <c r="G45" s="254"/>
      <c r="H45" s="252" t="s">
        <v>691</v>
      </c>
      <c r="I45" s="253">
        <f>'СВОД продуктов'!F927</f>
        <v>0</v>
      </c>
      <c r="J45" s="253">
        <f>'СВОД продуктов'!G927</f>
        <v>0</v>
      </c>
      <c r="K45" s="253">
        <f>'СВОД продуктов'!H927</f>
        <v>0</v>
      </c>
      <c r="L45" s="253">
        <f>'СВОД продуктов'!I927</f>
        <v>0</v>
      </c>
      <c r="M45" s="254"/>
      <c r="O45" s="260" t="s">
        <v>146</v>
      </c>
      <c r="P45" s="279">
        <f>'СВОД продуктов'!H1661</f>
        <v>44</v>
      </c>
      <c r="Q45" s="279">
        <f>'СВОД продуктов'!I1661</f>
        <v>52</v>
      </c>
      <c r="R45" s="279">
        <f>'СВОД продуктов'!J1661</f>
        <v>44</v>
      </c>
      <c r="S45" s="279">
        <f>'СВОД продуктов'!K1661</f>
        <v>52</v>
      </c>
      <c r="T45" s="279">
        <f t="shared" si="1"/>
        <v>2.2000000000000002</v>
      </c>
      <c r="U45" s="279">
        <f t="shared" si="2"/>
        <v>2.6</v>
      </c>
      <c r="V45" s="279">
        <f t="shared" si="3"/>
        <v>2.2000000000000002</v>
      </c>
      <c r="W45" s="279">
        <f t="shared" si="4"/>
        <v>2.6</v>
      </c>
      <c r="X45" s="280"/>
      <c r="Y45" s="280"/>
      <c r="Z45" s="280"/>
      <c r="AA45" s="280"/>
      <c r="AB45" s="279"/>
      <c r="AC45" s="279"/>
      <c r="AD45" s="279"/>
      <c r="AE45" s="279"/>
      <c r="AF45" s="279"/>
      <c r="AG45" s="279"/>
      <c r="AH45" s="279"/>
      <c r="AI45" s="279"/>
      <c r="AJ45" s="281"/>
      <c r="AK45" s="281"/>
      <c r="AL45" s="279"/>
      <c r="AM45" s="279"/>
      <c r="AN45" s="279"/>
      <c r="AO45" s="279"/>
    </row>
    <row r="46" spans="2:41" x14ac:dyDescent="1.3">
      <c r="B46" s="254" t="s">
        <v>41</v>
      </c>
      <c r="C46" s="254">
        <v>29</v>
      </c>
      <c r="D46" s="254">
        <v>39</v>
      </c>
      <c r="E46" s="254"/>
      <c r="F46" s="254"/>
      <c r="G46" s="254"/>
      <c r="I46" s="253"/>
      <c r="J46" s="253"/>
      <c r="K46" s="253"/>
      <c r="L46" s="253"/>
      <c r="M46" s="254"/>
      <c r="O46" s="260" t="s">
        <v>178</v>
      </c>
      <c r="P46" s="279">
        <f>'СВОД продуктов'!H1837</f>
        <v>14</v>
      </c>
      <c r="Q46" s="279">
        <f>'СВОД продуктов'!I1837</f>
        <v>17</v>
      </c>
      <c r="R46" s="279">
        <f>'СВОД продуктов'!J1837</f>
        <v>14</v>
      </c>
      <c r="S46" s="279">
        <f>'СВОД продуктов'!K1837</f>
        <v>17</v>
      </c>
      <c r="T46" s="279">
        <f t="shared" si="1"/>
        <v>0.7</v>
      </c>
      <c r="U46" s="279">
        <f t="shared" si="2"/>
        <v>0.85</v>
      </c>
      <c r="V46" s="279">
        <f t="shared" si="3"/>
        <v>0.7</v>
      </c>
      <c r="W46" s="279">
        <f t="shared" si="4"/>
        <v>0.85</v>
      </c>
      <c r="X46" s="280"/>
      <c r="Y46" s="280"/>
      <c r="Z46" s="280"/>
      <c r="AA46" s="280"/>
      <c r="AB46" s="279"/>
      <c r="AC46" s="279"/>
      <c r="AD46" s="279"/>
      <c r="AE46" s="279"/>
      <c r="AF46" s="279"/>
      <c r="AG46" s="279"/>
      <c r="AH46" s="279"/>
      <c r="AI46" s="279"/>
      <c r="AJ46" s="281"/>
      <c r="AK46" s="281"/>
      <c r="AL46" s="279"/>
      <c r="AM46" s="279"/>
      <c r="AN46" s="279"/>
      <c r="AO46" s="279"/>
    </row>
    <row r="47" spans="2:41" x14ac:dyDescent="1.3">
      <c r="B47" s="254"/>
      <c r="C47" s="254"/>
      <c r="D47" s="254"/>
      <c r="E47" s="254"/>
      <c r="F47" s="254"/>
      <c r="G47" s="254"/>
      <c r="I47" s="253"/>
      <c r="J47" s="253"/>
      <c r="K47" s="253"/>
      <c r="L47" s="253"/>
      <c r="M47" s="254"/>
      <c r="O47" s="311" t="s">
        <v>622</v>
      </c>
      <c r="P47" s="313" t="s">
        <v>623</v>
      </c>
      <c r="Q47" s="314"/>
      <c r="R47" s="289"/>
      <c r="S47" s="290"/>
      <c r="T47" s="308" t="s">
        <v>624</v>
      </c>
      <c r="U47" s="309"/>
      <c r="V47" s="309"/>
      <c r="W47" s="310"/>
      <c r="X47" s="308" t="s">
        <v>605</v>
      </c>
      <c r="Y47" s="309"/>
      <c r="Z47" s="309"/>
      <c r="AA47" s="310"/>
      <c r="AB47" s="308" t="s">
        <v>625</v>
      </c>
      <c r="AC47" s="309"/>
      <c r="AD47" s="309"/>
      <c r="AE47" s="310"/>
      <c r="AF47" s="288" t="s">
        <v>626</v>
      </c>
      <c r="AG47" s="288"/>
      <c r="AH47" s="288"/>
      <c r="AI47" s="288"/>
      <c r="AJ47" s="282"/>
      <c r="AK47" s="282"/>
      <c r="AL47" s="308" t="s">
        <v>627</v>
      </c>
      <c r="AM47" s="309"/>
      <c r="AN47" s="309"/>
      <c r="AO47" s="310"/>
    </row>
    <row r="48" spans="2:41" x14ac:dyDescent="1.3">
      <c r="B48" s="254"/>
      <c r="C48" s="254"/>
      <c r="D48" s="254"/>
      <c r="E48" s="254"/>
      <c r="F48" s="254"/>
      <c r="G48" s="254"/>
      <c r="I48" s="253"/>
      <c r="J48" s="253"/>
      <c r="K48" s="253"/>
      <c r="L48" s="253"/>
      <c r="M48" s="254"/>
      <c r="O48" s="312"/>
      <c r="P48" s="274" t="s">
        <v>629</v>
      </c>
      <c r="Q48" s="274" t="s">
        <v>630</v>
      </c>
      <c r="R48" s="274" t="s">
        <v>629</v>
      </c>
      <c r="S48" s="274" t="s">
        <v>630</v>
      </c>
      <c r="T48" s="274" t="s">
        <v>629</v>
      </c>
      <c r="U48" s="274" t="s">
        <v>630</v>
      </c>
      <c r="V48" s="274" t="s">
        <v>629</v>
      </c>
      <c r="W48" s="274" t="s">
        <v>630</v>
      </c>
      <c r="X48" s="275" t="s">
        <v>629</v>
      </c>
      <c r="Y48" s="275" t="s">
        <v>630</v>
      </c>
      <c r="Z48" s="275" t="s">
        <v>629</v>
      </c>
      <c r="AA48" s="275" t="s">
        <v>630</v>
      </c>
      <c r="AB48" s="275" t="s">
        <v>629</v>
      </c>
      <c r="AC48" s="275" t="s">
        <v>630</v>
      </c>
      <c r="AD48" s="275" t="s">
        <v>629</v>
      </c>
      <c r="AE48" s="275" t="s">
        <v>630</v>
      </c>
      <c r="AF48" s="275" t="s">
        <v>629</v>
      </c>
      <c r="AG48" s="275" t="s">
        <v>630</v>
      </c>
      <c r="AH48" s="275"/>
      <c r="AI48" s="275"/>
      <c r="AJ48" s="276"/>
      <c r="AK48" s="276"/>
      <c r="AL48" s="275" t="s">
        <v>629</v>
      </c>
      <c r="AM48" s="275" t="s">
        <v>630</v>
      </c>
      <c r="AN48" s="275" t="s">
        <v>629</v>
      </c>
      <c r="AO48" s="275" t="s">
        <v>630</v>
      </c>
    </row>
    <row r="49" spans="2:41" x14ac:dyDescent="1.3">
      <c r="B49" s="254"/>
      <c r="C49" s="254"/>
      <c r="D49" s="254"/>
      <c r="E49" s="254"/>
      <c r="F49" s="254"/>
      <c r="G49" s="254"/>
      <c r="I49" s="253"/>
      <c r="J49" s="253"/>
      <c r="K49" s="253"/>
      <c r="L49" s="253"/>
      <c r="M49" s="254"/>
      <c r="O49" s="277"/>
      <c r="P49" s="274" t="s">
        <v>632</v>
      </c>
      <c r="Q49" s="274" t="s">
        <v>633</v>
      </c>
      <c r="R49" s="274" t="s">
        <v>632</v>
      </c>
      <c r="S49" s="274" t="s">
        <v>633</v>
      </c>
      <c r="T49" s="274" t="s">
        <v>632</v>
      </c>
      <c r="U49" s="274" t="s">
        <v>633</v>
      </c>
      <c r="V49" s="274" t="s">
        <v>632</v>
      </c>
      <c r="W49" s="274" t="s">
        <v>633</v>
      </c>
      <c r="X49" s="274" t="s">
        <v>632</v>
      </c>
      <c r="Y49" s="274" t="s">
        <v>633</v>
      </c>
      <c r="Z49" s="274" t="s">
        <v>632</v>
      </c>
      <c r="AA49" s="274" t="s">
        <v>633</v>
      </c>
      <c r="AB49" s="274" t="s">
        <v>632</v>
      </c>
      <c r="AC49" s="274" t="s">
        <v>633</v>
      </c>
      <c r="AD49" s="274" t="s">
        <v>632</v>
      </c>
      <c r="AE49" s="274" t="s">
        <v>633</v>
      </c>
      <c r="AF49" s="274" t="s">
        <v>632</v>
      </c>
      <c r="AG49" s="274" t="s">
        <v>633</v>
      </c>
      <c r="AH49" s="274"/>
      <c r="AI49" s="274"/>
      <c r="AJ49" s="278"/>
      <c r="AK49" s="278"/>
      <c r="AL49" s="274" t="s">
        <v>632</v>
      </c>
      <c r="AM49" s="274" t="s">
        <v>633</v>
      </c>
      <c r="AN49" s="274" t="s">
        <v>632</v>
      </c>
      <c r="AO49" s="274" t="s">
        <v>633</v>
      </c>
    </row>
    <row r="50" spans="2:41" x14ac:dyDescent="1.3">
      <c r="B50" s="254"/>
      <c r="C50" s="254"/>
      <c r="D50" s="254"/>
      <c r="E50" s="254"/>
      <c r="F50" s="254"/>
      <c r="G50" s="254"/>
      <c r="I50" s="253"/>
      <c r="J50" s="253"/>
      <c r="K50" s="253"/>
      <c r="L50" s="253"/>
      <c r="M50" s="254"/>
      <c r="O50" s="277"/>
      <c r="P50" s="255" t="s">
        <v>13</v>
      </c>
      <c r="Q50" s="255" t="s">
        <v>14</v>
      </c>
      <c r="R50" s="256" t="s">
        <v>15</v>
      </c>
      <c r="S50" s="257" t="s">
        <v>15</v>
      </c>
      <c r="T50" s="255" t="s">
        <v>13</v>
      </c>
      <c r="U50" s="255" t="s">
        <v>14</v>
      </c>
      <c r="V50" s="256" t="s">
        <v>15</v>
      </c>
      <c r="W50" s="257" t="s">
        <v>15</v>
      </c>
      <c r="X50" s="255" t="s">
        <v>13</v>
      </c>
      <c r="Y50" s="255" t="s">
        <v>14</v>
      </c>
      <c r="Z50" s="256" t="s">
        <v>15</v>
      </c>
      <c r="AA50" s="257" t="s">
        <v>15</v>
      </c>
      <c r="AB50" s="255" t="s">
        <v>13</v>
      </c>
      <c r="AC50" s="255" t="s">
        <v>14</v>
      </c>
      <c r="AD50" s="256" t="s">
        <v>15</v>
      </c>
      <c r="AE50" s="257" t="s">
        <v>15</v>
      </c>
      <c r="AF50" s="255" t="s">
        <v>13</v>
      </c>
      <c r="AG50" s="255" t="s">
        <v>14</v>
      </c>
      <c r="AH50" s="255"/>
      <c r="AI50" s="255"/>
      <c r="AJ50" s="258"/>
      <c r="AK50" s="258"/>
      <c r="AL50" s="255" t="s">
        <v>13</v>
      </c>
      <c r="AM50" s="255" t="s">
        <v>14</v>
      </c>
      <c r="AN50" s="256" t="s">
        <v>15</v>
      </c>
      <c r="AO50" s="257" t="s">
        <v>15</v>
      </c>
    </row>
    <row r="51" spans="2:41" ht="123" customHeight="1" x14ac:dyDescent="1.3">
      <c r="B51" s="254" t="s">
        <v>41</v>
      </c>
      <c r="C51" s="254">
        <v>6.3</v>
      </c>
      <c r="D51" s="254">
        <v>12.5</v>
      </c>
      <c r="E51" s="254"/>
      <c r="F51" s="254"/>
      <c r="G51" s="254"/>
      <c r="H51" s="252" t="s">
        <v>692</v>
      </c>
      <c r="I51" s="253">
        <f>'СВОД продуктов'!F1062</f>
        <v>9</v>
      </c>
      <c r="J51" s="253">
        <f>'СВОД продуктов'!G1062</f>
        <v>0</v>
      </c>
      <c r="K51" s="253">
        <f>'СВОД продуктов'!H1062</f>
        <v>0</v>
      </c>
      <c r="L51" s="253">
        <f>'СВОД продуктов'!I1062</f>
        <v>0</v>
      </c>
      <c r="M51" s="254"/>
      <c r="O51" s="259" t="s">
        <v>693</v>
      </c>
      <c r="P51" s="279">
        <f>'СВОД продуктов'!H1598</f>
        <v>2000</v>
      </c>
      <c r="Q51" s="279">
        <f>'СВОД продуктов'!I1598</f>
        <v>2000</v>
      </c>
      <c r="R51" s="279">
        <f>'СВОД продуктов'!J1598</f>
        <v>2000</v>
      </c>
      <c r="S51" s="279">
        <f>'СВОД продуктов'!K1598</f>
        <v>2000</v>
      </c>
      <c r="T51" s="279">
        <f t="shared" si="1"/>
        <v>100</v>
      </c>
      <c r="U51" s="279">
        <f t="shared" si="2"/>
        <v>100</v>
      </c>
      <c r="V51" s="279">
        <f t="shared" si="3"/>
        <v>100</v>
      </c>
      <c r="W51" s="279">
        <f t="shared" si="4"/>
        <v>100</v>
      </c>
      <c r="X51" s="280">
        <v>100</v>
      </c>
      <c r="Y51" s="280">
        <v>100</v>
      </c>
      <c r="Z51" s="280">
        <v>100</v>
      </c>
      <c r="AA51" s="280">
        <v>100</v>
      </c>
      <c r="AB51" s="279">
        <f t="shared" ref="AB51:AE53" si="16">X51-T51</f>
        <v>0</v>
      </c>
      <c r="AC51" s="279">
        <f t="shared" si="16"/>
        <v>0</v>
      </c>
      <c r="AD51" s="279">
        <f t="shared" si="16"/>
        <v>0</v>
      </c>
      <c r="AE51" s="279">
        <f t="shared" si="16"/>
        <v>0</v>
      </c>
      <c r="AF51" s="279">
        <f t="shared" ref="AF51:AG56" si="17">AB51*20</f>
        <v>0</v>
      </c>
      <c r="AG51" s="279">
        <f t="shared" si="17"/>
        <v>0</v>
      </c>
      <c r="AH51" s="279">
        <f t="shared" ref="AH51:AI53" si="18">X51-T51</f>
        <v>0</v>
      </c>
      <c r="AI51" s="279">
        <f t="shared" si="18"/>
        <v>0</v>
      </c>
      <c r="AJ51" s="279">
        <f t="shared" ref="AJ51:AK53" si="19">AH51*20</f>
        <v>0</v>
      </c>
      <c r="AK51" s="279">
        <f t="shared" si="19"/>
        <v>0</v>
      </c>
      <c r="AL51" s="279">
        <f t="shared" ref="AL51:AO53" si="20">T51*100/X51</f>
        <v>100</v>
      </c>
      <c r="AM51" s="279">
        <f t="shared" si="20"/>
        <v>100</v>
      </c>
      <c r="AN51" s="279">
        <f t="shared" si="20"/>
        <v>100</v>
      </c>
      <c r="AO51" s="279">
        <f t="shared" si="20"/>
        <v>100</v>
      </c>
    </row>
    <row r="52" spans="2:41" ht="174" x14ac:dyDescent="1.3">
      <c r="B52" s="254" t="s">
        <v>41</v>
      </c>
      <c r="C52" s="254">
        <v>18</v>
      </c>
      <c r="D52" s="254">
        <v>25</v>
      </c>
      <c r="E52" s="254"/>
      <c r="F52" s="254"/>
      <c r="G52" s="254"/>
      <c r="H52" s="252" t="s">
        <v>694</v>
      </c>
      <c r="I52" s="253">
        <f>'СВОД продуктов'!F1142</f>
        <v>0</v>
      </c>
      <c r="J52" s="253">
        <f>'СВОД продуктов'!G1142</f>
        <v>0</v>
      </c>
      <c r="K52" s="253">
        <f>'СВОД продуктов'!H1142</f>
        <v>0</v>
      </c>
      <c r="L52" s="253">
        <f>'СВОД продуктов'!I1142</f>
        <v>0</v>
      </c>
      <c r="M52" s="254"/>
      <c r="O52" s="259" t="s">
        <v>695</v>
      </c>
      <c r="P52" s="279">
        <f>'СВОД продуктов'!H1773</f>
        <v>800</v>
      </c>
      <c r="Q52" s="279">
        <f>'СВОД продуктов'!I1773</f>
        <v>1000</v>
      </c>
      <c r="R52" s="279">
        <f>'СВОД продуктов'!J1773</f>
        <v>800</v>
      </c>
      <c r="S52" s="279">
        <f>'СВОД продуктов'!K1773</f>
        <v>1000</v>
      </c>
      <c r="T52" s="279">
        <f t="shared" si="1"/>
        <v>40</v>
      </c>
      <c r="U52" s="279">
        <f t="shared" si="2"/>
        <v>50</v>
      </c>
      <c r="V52" s="279">
        <f t="shared" si="3"/>
        <v>40</v>
      </c>
      <c r="W52" s="279">
        <f t="shared" si="4"/>
        <v>50</v>
      </c>
      <c r="X52" s="280">
        <v>40</v>
      </c>
      <c r="Y52" s="280">
        <v>50</v>
      </c>
      <c r="Z52" s="280">
        <v>40</v>
      </c>
      <c r="AA52" s="280">
        <v>50</v>
      </c>
      <c r="AB52" s="279">
        <f t="shared" si="16"/>
        <v>0</v>
      </c>
      <c r="AC52" s="279">
        <f t="shared" si="16"/>
        <v>0</v>
      </c>
      <c r="AD52" s="279">
        <f t="shared" si="16"/>
        <v>0</v>
      </c>
      <c r="AE52" s="279">
        <f t="shared" si="16"/>
        <v>0</v>
      </c>
      <c r="AF52" s="279">
        <f t="shared" si="17"/>
        <v>0</v>
      </c>
      <c r="AG52" s="279">
        <f t="shared" si="17"/>
        <v>0</v>
      </c>
      <c r="AH52" s="279">
        <f t="shared" si="18"/>
        <v>0</v>
      </c>
      <c r="AI52" s="279">
        <f t="shared" si="18"/>
        <v>0</v>
      </c>
      <c r="AJ52" s="279">
        <f t="shared" si="19"/>
        <v>0</v>
      </c>
      <c r="AK52" s="279">
        <f t="shared" si="19"/>
        <v>0</v>
      </c>
      <c r="AL52" s="279">
        <f t="shared" si="20"/>
        <v>100</v>
      </c>
      <c r="AM52" s="279">
        <f t="shared" si="20"/>
        <v>100</v>
      </c>
      <c r="AN52" s="279">
        <f t="shared" si="20"/>
        <v>100</v>
      </c>
      <c r="AO52" s="279">
        <f t="shared" si="20"/>
        <v>100</v>
      </c>
    </row>
    <row r="53" spans="2:41" ht="174" x14ac:dyDescent="1.3">
      <c r="B53" s="254" t="s">
        <v>41</v>
      </c>
      <c r="C53" s="254">
        <v>33</v>
      </c>
      <c r="D53" s="254">
        <v>38</v>
      </c>
      <c r="E53" s="254"/>
      <c r="F53" s="254"/>
      <c r="G53" s="254"/>
      <c r="H53" s="252" t="s">
        <v>696</v>
      </c>
      <c r="I53" s="253">
        <f>'СВОД продуктов'!F1144</f>
        <v>0</v>
      </c>
      <c r="J53" s="253">
        <f>'СВОД продуктов'!G1144</f>
        <v>0</v>
      </c>
      <c r="K53" s="253">
        <f>'СВОД продуктов'!H1144</f>
        <v>0</v>
      </c>
      <c r="L53" s="253">
        <f>'СВОД продуктов'!I1144</f>
        <v>0</v>
      </c>
      <c r="M53" s="254"/>
      <c r="O53" s="259" t="s">
        <v>697</v>
      </c>
      <c r="P53" s="279">
        <f>P54+P55</f>
        <v>1200</v>
      </c>
      <c r="Q53" s="279">
        <f>Q54+Q55</f>
        <v>1600</v>
      </c>
      <c r="R53" s="279">
        <f>R54+R55</f>
        <v>1200</v>
      </c>
      <c r="S53" s="279">
        <f>S54+S55</f>
        <v>1600</v>
      </c>
      <c r="T53" s="279">
        <f t="shared" si="1"/>
        <v>60</v>
      </c>
      <c r="U53" s="279">
        <f t="shared" si="2"/>
        <v>80</v>
      </c>
      <c r="V53" s="279">
        <f t="shared" si="3"/>
        <v>60</v>
      </c>
      <c r="W53" s="279">
        <f t="shared" si="4"/>
        <v>80</v>
      </c>
      <c r="X53" s="280">
        <v>60</v>
      </c>
      <c r="Y53" s="280">
        <v>80</v>
      </c>
      <c r="Z53" s="280">
        <v>60</v>
      </c>
      <c r="AA53" s="280">
        <v>80</v>
      </c>
      <c r="AB53" s="279">
        <f t="shared" si="16"/>
        <v>0</v>
      </c>
      <c r="AC53" s="279">
        <f t="shared" si="16"/>
        <v>0</v>
      </c>
      <c r="AD53" s="279">
        <f t="shared" si="16"/>
        <v>0</v>
      </c>
      <c r="AE53" s="279">
        <f t="shared" si="16"/>
        <v>0</v>
      </c>
      <c r="AF53" s="279">
        <f t="shared" si="17"/>
        <v>0</v>
      </c>
      <c r="AG53" s="279">
        <f t="shared" si="17"/>
        <v>0</v>
      </c>
      <c r="AH53" s="279">
        <f t="shared" si="18"/>
        <v>0</v>
      </c>
      <c r="AI53" s="279">
        <f t="shared" si="18"/>
        <v>0</v>
      </c>
      <c r="AJ53" s="279">
        <f t="shared" si="19"/>
        <v>0</v>
      </c>
      <c r="AK53" s="279">
        <f t="shared" si="19"/>
        <v>0</v>
      </c>
      <c r="AL53" s="279">
        <f t="shared" si="20"/>
        <v>100</v>
      </c>
      <c r="AM53" s="279">
        <f t="shared" si="20"/>
        <v>100</v>
      </c>
      <c r="AN53" s="279">
        <f t="shared" si="20"/>
        <v>100</v>
      </c>
      <c r="AO53" s="279">
        <f t="shared" si="20"/>
        <v>100</v>
      </c>
    </row>
    <row r="54" spans="2:41" ht="112.5" customHeight="1" x14ac:dyDescent="1.3">
      <c r="B54" s="254"/>
      <c r="C54" s="254"/>
      <c r="D54" s="254"/>
      <c r="E54" s="254"/>
      <c r="F54" s="254"/>
      <c r="G54" s="254"/>
      <c r="I54" s="253"/>
      <c r="J54" s="253"/>
      <c r="K54" s="253"/>
      <c r="L54" s="253"/>
      <c r="M54" s="254"/>
      <c r="O54" s="260" t="s">
        <v>698</v>
      </c>
      <c r="P54" s="279">
        <f>'СВОД продуктов'!H1750</f>
        <v>612</v>
      </c>
      <c r="Q54" s="279">
        <f>'СВОД продуктов'!I1750</f>
        <v>696</v>
      </c>
      <c r="R54" s="279">
        <f>'СВОД продуктов'!J1750</f>
        <v>612</v>
      </c>
      <c r="S54" s="279">
        <f>'СВОД продуктов'!K1750</f>
        <v>696</v>
      </c>
      <c r="T54" s="279">
        <f t="shared" si="1"/>
        <v>30.6</v>
      </c>
      <c r="U54" s="279">
        <f t="shared" si="2"/>
        <v>34.799999999999997</v>
      </c>
      <c r="V54" s="279">
        <f t="shared" si="3"/>
        <v>30.6</v>
      </c>
      <c r="W54" s="279">
        <f t="shared" si="4"/>
        <v>34.799999999999997</v>
      </c>
      <c r="X54" s="280"/>
      <c r="Y54" s="280"/>
      <c r="Z54" s="280"/>
      <c r="AA54" s="280"/>
      <c r="AB54" s="279"/>
      <c r="AC54" s="279"/>
      <c r="AD54" s="279"/>
      <c r="AE54" s="279"/>
      <c r="AF54" s="279"/>
      <c r="AG54" s="279"/>
      <c r="AH54" s="279"/>
      <c r="AI54" s="279"/>
      <c r="AJ54" s="281"/>
      <c r="AK54" s="281"/>
      <c r="AL54" s="279"/>
      <c r="AM54" s="279"/>
      <c r="AN54" s="279"/>
      <c r="AO54" s="279"/>
    </row>
    <row r="55" spans="2:41" x14ac:dyDescent="1.3">
      <c r="B55" s="254" t="s">
        <v>41</v>
      </c>
      <c r="C55" s="254">
        <v>10</v>
      </c>
      <c r="D55" s="254">
        <v>12.6</v>
      </c>
      <c r="E55" s="254"/>
      <c r="F55" s="254"/>
      <c r="G55" s="254"/>
      <c r="H55" s="252" t="s">
        <v>699</v>
      </c>
      <c r="I55" s="253">
        <f>'СВОД продуктов'!F1229</f>
        <v>0</v>
      </c>
      <c r="J55" s="253">
        <f>'СВОД продуктов'!G1229</f>
        <v>0</v>
      </c>
      <c r="K55" s="253">
        <f>'СВОД продуктов'!H1229</f>
        <v>0</v>
      </c>
      <c r="L55" s="253">
        <f>'СВОД продуктов'!I1229</f>
        <v>0</v>
      </c>
      <c r="M55" s="254"/>
      <c r="O55" s="260" t="s">
        <v>30</v>
      </c>
      <c r="P55" s="279">
        <f>'СВОД продуктов'!H5</f>
        <v>588</v>
      </c>
      <c r="Q55" s="279">
        <f>'СВОД продуктов'!I5</f>
        <v>904</v>
      </c>
      <c r="R55" s="279">
        <f>'СВОД продуктов'!J5</f>
        <v>588</v>
      </c>
      <c r="S55" s="279">
        <f>'СВОД продуктов'!K5</f>
        <v>904</v>
      </c>
      <c r="T55" s="279">
        <f t="shared" si="1"/>
        <v>29.4</v>
      </c>
      <c r="U55" s="279">
        <f t="shared" si="2"/>
        <v>45.2</v>
      </c>
      <c r="V55" s="279">
        <f t="shared" si="3"/>
        <v>29.4</v>
      </c>
      <c r="W55" s="279">
        <f t="shared" si="4"/>
        <v>45.2</v>
      </c>
      <c r="X55" s="280"/>
      <c r="Y55" s="280"/>
      <c r="Z55" s="280"/>
      <c r="AA55" s="280"/>
      <c r="AB55" s="279"/>
      <c r="AC55" s="279"/>
      <c r="AD55" s="279"/>
      <c r="AE55" s="279"/>
      <c r="AF55" s="279"/>
      <c r="AG55" s="279"/>
      <c r="AH55" s="279"/>
      <c r="AI55" s="279"/>
      <c r="AJ55" s="281"/>
      <c r="AK55" s="281"/>
      <c r="AL55" s="279"/>
      <c r="AM55" s="279"/>
      <c r="AN55" s="279"/>
      <c r="AO55" s="279"/>
    </row>
    <row r="56" spans="2:41" x14ac:dyDescent="1.3">
      <c r="B56" s="254"/>
      <c r="C56" s="254"/>
      <c r="D56" s="254"/>
      <c r="E56" s="254"/>
      <c r="F56" s="254"/>
      <c r="G56" s="254"/>
      <c r="I56" s="253"/>
      <c r="J56" s="253"/>
      <c r="K56" s="253"/>
      <c r="L56" s="253"/>
      <c r="M56" s="254"/>
      <c r="O56" s="259" t="s">
        <v>700</v>
      </c>
      <c r="P56" s="279">
        <f>P57+P58+P59+P60+P61+P62+P63+P64+P65</f>
        <v>600</v>
      </c>
      <c r="Q56" s="279">
        <f>Q57+Q58+Q59+Q60+Q61+Q62+Q63+Q64+Q65</f>
        <v>860</v>
      </c>
      <c r="R56" s="279">
        <f>R57+R58+R59+R60+R61+R62+R63+R64+R65</f>
        <v>598</v>
      </c>
      <c r="S56" s="279">
        <f>S57+S58+S59+S60+S61+S62+S63+S64+S65</f>
        <v>858</v>
      </c>
      <c r="T56" s="279">
        <f t="shared" si="1"/>
        <v>30</v>
      </c>
      <c r="U56" s="279">
        <f t="shared" si="2"/>
        <v>43</v>
      </c>
      <c r="V56" s="279">
        <f t="shared" si="3"/>
        <v>29.9</v>
      </c>
      <c r="W56" s="279">
        <f t="shared" si="4"/>
        <v>42.9</v>
      </c>
      <c r="X56" s="280">
        <v>30</v>
      </c>
      <c r="Y56" s="280">
        <v>43</v>
      </c>
      <c r="Z56" s="280">
        <v>30</v>
      </c>
      <c r="AA56" s="280">
        <v>43</v>
      </c>
      <c r="AB56" s="279">
        <f>X56-T56</f>
        <v>0</v>
      </c>
      <c r="AC56" s="279">
        <f>Y56-U56</f>
        <v>0</v>
      </c>
      <c r="AD56" s="279">
        <f>Z56-V56</f>
        <v>0.10000000000000142</v>
      </c>
      <c r="AE56" s="279">
        <f>AA56-W56</f>
        <v>0.10000000000000142</v>
      </c>
      <c r="AF56" s="279">
        <f t="shared" si="17"/>
        <v>0</v>
      </c>
      <c r="AG56" s="279">
        <f t="shared" si="17"/>
        <v>0</v>
      </c>
      <c r="AH56" s="279">
        <f>X56-T56</f>
        <v>0</v>
      </c>
      <c r="AI56" s="279">
        <f>Y56-U56</f>
        <v>0</v>
      </c>
      <c r="AJ56" s="279">
        <f>AH56*20</f>
        <v>0</v>
      </c>
      <c r="AK56" s="279">
        <f>AI56*20</f>
        <v>0</v>
      </c>
      <c r="AL56" s="279">
        <f>T56*100/X56</f>
        <v>100</v>
      </c>
      <c r="AM56" s="279">
        <f>U56*100/Y56</f>
        <v>100</v>
      </c>
      <c r="AN56" s="279">
        <f>V56*100/Z56</f>
        <v>99.666666666666671</v>
      </c>
      <c r="AO56" s="279">
        <f>W56*100/AA56</f>
        <v>99.767441860465112</v>
      </c>
    </row>
    <row r="57" spans="2:41" ht="120" customHeight="1" x14ac:dyDescent="1.3">
      <c r="B57" s="254"/>
      <c r="C57" s="254"/>
      <c r="D57" s="254"/>
      <c r="E57" s="254"/>
      <c r="F57" s="254"/>
      <c r="G57" s="254"/>
      <c r="I57" s="253"/>
      <c r="J57" s="253"/>
      <c r="K57" s="253"/>
      <c r="L57" s="253"/>
      <c r="M57" s="254"/>
      <c r="O57" s="260" t="s">
        <v>108</v>
      </c>
      <c r="P57" s="279">
        <f>'СВОД продуктов'!H172</f>
        <v>45</v>
      </c>
      <c r="Q57" s="279">
        <f>'СВОД продуктов'!I172</f>
        <v>93</v>
      </c>
      <c r="R57" s="279">
        <f>'СВОД продуктов'!J172</f>
        <v>43</v>
      </c>
      <c r="S57" s="279">
        <f>'СВОД продуктов'!K172</f>
        <v>91</v>
      </c>
      <c r="T57" s="279">
        <f t="shared" si="1"/>
        <v>2.25</v>
      </c>
      <c r="U57" s="279">
        <f t="shared" si="2"/>
        <v>4.6500000000000004</v>
      </c>
      <c r="V57" s="279">
        <f t="shared" si="3"/>
        <v>2.15</v>
      </c>
      <c r="W57" s="279">
        <f t="shared" si="4"/>
        <v>4.55</v>
      </c>
      <c r="X57" s="280"/>
      <c r="Y57" s="280"/>
      <c r="Z57" s="280"/>
      <c r="AA57" s="280"/>
      <c r="AB57" s="279"/>
      <c r="AC57" s="279"/>
      <c r="AD57" s="279"/>
      <c r="AE57" s="279"/>
      <c r="AF57" s="279"/>
      <c r="AG57" s="279"/>
      <c r="AH57" s="279"/>
      <c r="AI57" s="279"/>
      <c r="AJ57" s="281"/>
      <c r="AK57" s="281"/>
      <c r="AL57" s="279"/>
      <c r="AM57" s="279"/>
      <c r="AN57" s="279"/>
      <c r="AO57" s="279"/>
    </row>
    <row r="58" spans="2:41" x14ac:dyDescent="1.3">
      <c r="B58" s="254" t="s">
        <v>41</v>
      </c>
      <c r="C58" s="254">
        <v>8.8000000000000007</v>
      </c>
      <c r="D58" s="254">
        <v>12.5</v>
      </c>
      <c r="E58" s="254"/>
      <c r="F58" s="254"/>
      <c r="G58" s="254"/>
      <c r="H58" s="252" t="s">
        <v>701</v>
      </c>
      <c r="I58" s="253">
        <f>'СВОД продуктов'!F278</f>
        <v>10</v>
      </c>
      <c r="J58" s="253">
        <f>'СВОД продуктов'!G278</f>
        <v>0</v>
      </c>
      <c r="K58" s="253">
        <f>'СВОД продуктов'!H278</f>
        <v>0</v>
      </c>
      <c r="L58" s="253">
        <f>'СВОД продуктов'!I278</f>
        <v>0</v>
      </c>
      <c r="M58" s="254"/>
      <c r="O58" s="260" t="s">
        <v>164</v>
      </c>
      <c r="P58" s="279">
        <f>'СВОД продуктов'!H758</f>
        <v>70</v>
      </c>
      <c r="Q58" s="279">
        <f>'СВОД продуктов'!I758</f>
        <v>95</v>
      </c>
      <c r="R58" s="279">
        <f>'СВОД продуктов'!J758</f>
        <v>70</v>
      </c>
      <c r="S58" s="279">
        <f>'СВОД продуктов'!K758</f>
        <v>95</v>
      </c>
      <c r="T58" s="279">
        <f t="shared" si="1"/>
        <v>3.5</v>
      </c>
      <c r="U58" s="279">
        <f t="shared" si="2"/>
        <v>4.75</v>
      </c>
      <c r="V58" s="279">
        <f t="shared" si="3"/>
        <v>3.5</v>
      </c>
      <c r="W58" s="279">
        <f t="shared" si="4"/>
        <v>4.75</v>
      </c>
      <c r="X58" s="280"/>
      <c r="Y58" s="280"/>
      <c r="Z58" s="280"/>
      <c r="AA58" s="280"/>
      <c r="AB58" s="279"/>
      <c r="AC58" s="279"/>
      <c r="AD58" s="279"/>
      <c r="AE58" s="279"/>
      <c r="AF58" s="279"/>
      <c r="AG58" s="279"/>
      <c r="AH58" s="279"/>
      <c r="AI58" s="279"/>
      <c r="AJ58" s="281"/>
      <c r="AK58" s="281"/>
      <c r="AL58" s="279"/>
      <c r="AM58" s="279"/>
      <c r="AN58" s="279"/>
      <c r="AO58" s="279"/>
    </row>
    <row r="59" spans="2:41" x14ac:dyDescent="1.3">
      <c r="B59" s="254" t="s">
        <v>41</v>
      </c>
      <c r="C59" s="254">
        <v>10</v>
      </c>
      <c r="D59" s="254">
        <v>11</v>
      </c>
      <c r="E59" s="254"/>
      <c r="F59" s="254"/>
      <c r="G59" s="254"/>
      <c r="H59" s="252" t="s">
        <v>702</v>
      </c>
      <c r="I59" s="253">
        <f>'СВОД продуктов'!F1292</f>
        <v>0</v>
      </c>
      <c r="J59" s="253">
        <f>'СВОД продуктов'!G1292</f>
        <v>0</v>
      </c>
      <c r="K59" s="253">
        <f>'СВОД продуктов'!H1292</f>
        <v>0</v>
      </c>
      <c r="L59" s="253">
        <f>'СВОД продуктов'!I1292</f>
        <v>0</v>
      </c>
      <c r="O59" s="260" t="s">
        <v>143</v>
      </c>
      <c r="P59" s="279">
        <f>'СВОД продуктов'!H752</f>
        <v>93</v>
      </c>
      <c r="Q59" s="279">
        <f>'СВОД продуктов'!I752</f>
        <v>124</v>
      </c>
      <c r="R59" s="279">
        <f>'СВОД продуктов'!J752</f>
        <v>93</v>
      </c>
      <c r="S59" s="279">
        <f>'СВОД продуктов'!K752</f>
        <v>124</v>
      </c>
      <c r="T59" s="279">
        <f t="shared" si="1"/>
        <v>4.6500000000000004</v>
      </c>
      <c r="U59" s="279">
        <f t="shared" si="2"/>
        <v>6.2</v>
      </c>
      <c r="V59" s="279">
        <f t="shared" si="3"/>
        <v>4.6500000000000004</v>
      </c>
      <c r="W59" s="279">
        <f t="shared" si="4"/>
        <v>6.2</v>
      </c>
      <c r="X59" s="280"/>
      <c r="Y59" s="280"/>
      <c r="Z59" s="280"/>
      <c r="AA59" s="280"/>
      <c r="AB59" s="279"/>
      <c r="AC59" s="279"/>
      <c r="AD59" s="279"/>
      <c r="AE59" s="279"/>
      <c r="AF59" s="279"/>
      <c r="AG59" s="279"/>
      <c r="AH59" s="279"/>
      <c r="AI59" s="279"/>
      <c r="AJ59" s="281"/>
      <c r="AK59" s="281"/>
      <c r="AL59" s="279"/>
      <c r="AM59" s="279"/>
      <c r="AN59" s="279"/>
      <c r="AO59" s="279"/>
    </row>
    <row r="60" spans="2:41" x14ac:dyDescent="1.3">
      <c r="B60" s="254" t="s">
        <v>41</v>
      </c>
      <c r="C60" s="254">
        <v>18</v>
      </c>
      <c r="D60" s="254">
        <v>20</v>
      </c>
      <c r="E60" s="254"/>
      <c r="F60" s="254"/>
      <c r="G60" s="254"/>
      <c r="H60" s="252" t="s">
        <v>703</v>
      </c>
      <c r="I60" s="253">
        <f>'СВОД продуктов'!F1352</f>
        <v>0</v>
      </c>
      <c r="J60" s="253">
        <f>'СВОД продуктов'!G1352</f>
        <v>0</v>
      </c>
      <c r="K60" s="253">
        <f>'СВОД продуктов'!H1352</f>
        <v>0</v>
      </c>
      <c r="L60" s="253">
        <f>'СВОД продуктов'!I1352</f>
        <v>0</v>
      </c>
      <c r="O60" s="260" t="s">
        <v>704</v>
      </c>
      <c r="P60" s="279">
        <f>'СВОД продуктов'!H749</f>
        <v>31</v>
      </c>
      <c r="Q60" s="279">
        <f>'СВОД продуктов'!I749</f>
        <v>47</v>
      </c>
      <c r="R60" s="279">
        <f>'СВОД продуктов'!J749</f>
        <v>31</v>
      </c>
      <c r="S60" s="279">
        <f>'СВОД продуктов'!K749</f>
        <v>47</v>
      </c>
      <c r="T60" s="279">
        <f t="shared" si="1"/>
        <v>1.55</v>
      </c>
      <c r="U60" s="279">
        <f t="shared" si="2"/>
        <v>2.35</v>
      </c>
      <c r="V60" s="279">
        <f t="shared" si="3"/>
        <v>1.55</v>
      </c>
      <c r="W60" s="279">
        <f t="shared" si="4"/>
        <v>2.35</v>
      </c>
      <c r="X60" s="280"/>
      <c r="Y60" s="280"/>
      <c r="Z60" s="280"/>
      <c r="AA60" s="280"/>
      <c r="AB60" s="279"/>
      <c r="AC60" s="279"/>
      <c r="AD60" s="279"/>
      <c r="AE60" s="279"/>
      <c r="AF60" s="279"/>
      <c r="AG60" s="279"/>
      <c r="AH60" s="279"/>
      <c r="AI60" s="279"/>
      <c r="AJ60" s="281"/>
      <c r="AK60" s="281"/>
      <c r="AL60" s="279"/>
      <c r="AM60" s="279"/>
      <c r="AN60" s="279"/>
      <c r="AO60" s="279"/>
    </row>
    <row r="61" spans="2:41" x14ac:dyDescent="1.3">
      <c r="B61" s="254" t="s">
        <v>41</v>
      </c>
      <c r="C61" s="254">
        <v>7.5</v>
      </c>
      <c r="D61" s="254">
        <v>12.5</v>
      </c>
      <c r="E61" s="254"/>
      <c r="F61" s="254"/>
      <c r="G61" s="254"/>
      <c r="H61" s="252" t="s">
        <v>705</v>
      </c>
      <c r="I61" s="253" t="e">
        <f>'СВОД продуктов'!#REF!</f>
        <v>#REF!</v>
      </c>
      <c r="J61" s="253" t="e">
        <f>'СВОД продуктов'!#REF!</f>
        <v>#REF!</v>
      </c>
      <c r="K61" s="253" t="e">
        <f>'СВОД продуктов'!#REF!</f>
        <v>#REF!</v>
      </c>
      <c r="L61" s="253" t="e">
        <f>'СВОД продуктов'!#REF!</f>
        <v>#REF!</v>
      </c>
      <c r="O61" s="260" t="s">
        <v>172</v>
      </c>
      <c r="P61" s="279">
        <f>'СВОД продуктов'!H764</f>
        <v>11</v>
      </c>
      <c r="Q61" s="279">
        <f>'СВОД продуктов'!I764</f>
        <v>18</v>
      </c>
      <c r="R61" s="279">
        <f>'СВОД продуктов'!J764</f>
        <v>11</v>
      </c>
      <c r="S61" s="279">
        <f>'СВОД продуктов'!K764</f>
        <v>18</v>
      </c>
      <c r="T61" s="279">
        <f t="shared" si="1"/>
        <v>0.55000000000000004</v>
      </c>
      <c r="U61" s="279">
        <f t="shared" si="2"/>
        <v>0.9</v>
      </c>
      <c r="V61" s="279">
        <f t="shared" si="3"/>
        <v>0.55000000000000004</v>
      </c>
      <c r="W61" s="279">
        <f t="shared" si="4"/>
        <v>0.9</v>
      </c>
      <c r="X61" s="280"/>
      <c r="Y61" s="280"/>
      <c r="Z61" s="280"/>
      <c r="AA61" s="280"/>
      <c r="AB61" s="279"/>
      <c r="AC61" s="279"/>
      <c r="AD61" s="279"/>
      <c r="AE61" s="279"/>
      <c r="AF61" s="279"/>
      <c r="AG61" s="279"/>
      <c r="AH61" s="279"/>
      <c r="AI61" s="279"/>
      <c r="AJ61" s="281"/>
      <c r="AK61" s="281"/>
      <c r="AL61" s="279"/>
      <c r="AM61" s="279"/>
      <c r="AN61" s="279"/>
      <c r="AO61" s="279"/>
    </row>
    <row r="62" spans="2:41" x14ac:dyDescent="1.3">
      <c r="B62" s="254" t="s">
        <v>41</v>
      </c>
      <c r="C62" s="254">
        <v>19</v>
      </c>
      <c r="D62" s="254">
        <v>23</v>
      </c>
      <c r="E62" s="254"/>
      <c r="F62" s="254"/>
      <c r="G62" s="254"/>
      <c r="H62" s="252" t="s">
        <v>706</v>
      </c>
      <c r="I62" s="253">
        <f>'СВОД продуктов'!F1366</f>
        <v>0</v>
      </c>
      <c r="J62" s="253">
        <f>'СВОД продуктов'!G1366</f>
        <v>0</v>
      </c>
      <c r="K62" s="253">
        <f>'СВОД продуктов'!H1366</f>
        <v>0</v>
      </c>
      <c r="L62" s="253">
        <f>'СВОД продуктов'!I1366</f>
        <v>0</v>
      </c>
      <c r="O62" s="260" t="s">
        <v>227</v>
      </c>
      <c r="P62" s="279">
        <f>'СВОД продуктов'!H771</f>
        <v>58</v>
      </c>
      <c r="Q62" s="279">
        <f>'СВОД продуктов'!I771</f>
        <v>83</v>
      </c>
      <c r="R62" s="279">
        <f>'СВОД продуктов'!J771</f>
        <v>58</v>
      </c>
      <c r="S62" s="279">
        <f>'СВОД продуктов'!K771</f>
        <v>83</v>
      </c>
      <c r="T62" s="279">
        <f t="shared" si="1"/>
        <v>2.9</v>
      </c>
      <c r="U62" s="279">
        <f t="shared" si="2"/>
        <v>4.1500000000000004</v>
      </c>
      <c r="V62" s="279">
        <f t="shared" si="3"/>
        <v>2.9</v>
      </c>
      <c r="W62" s="279">
        <f t="shared" si="4"/>
        <v>4.1500000000000004</v>
      </c>
      <c r="X62" s="280"/>
      <c r="Y62" s="280"/>
      <c r="Z62" s="280"/>
      <c r="AA62" s="280"/>
      <c r="AB62" s="279"/>
      <c r="AC62" s="279"/>
      <c r="AD62" s="279"/>
      <c r="AE62" s="279"/>
      <c r="AF62" s="279"/>
      <c r="AG62" s="279"/>
      <c r="AH62" s="279"/>
      <c r="AI62" s="279"/>
      <c r="AJ62" s="281"/>
      <c r="AK62" s="281"/>
      <c r="AL62" s="279"/>
      <c r="AM62" s="279"/>
      <c r="AN62" s="279"/>
      <c r="AO62" s="279"/>
    </row>
    <row r="63" spans="2:41" x14ac:dyDescent="1.3">
      <c r="B63" s="254" t="s">
        <v>41</v>
      </c>
      <c r="C63" s="254">
        <v>7.5</v>
      </c>
      <c r="D63" s="254">
        <v>12.5</v>
      </c>
      <c r="E63" s="254"/>
      <c r="F63" s="254"/>
      <c r="G63" s="254"/>
      <c r="H63" s="252" t="s">
        <v>707</v>
      </c>
      <c r="I63" s="253">
        <f>'СВОД продуктов'!F1368</f>
        <v>0</v>
      </c>
      <c r="J63" s="253">
        <f>'СВОД продуктов'!G1368</f>
        <v>0</v>
      </c>
      <c r="K63" s="253">
        <f>'СВОД продуктов'!H1368</f>
        <v>0</v>
      </c>
      <c r="L63" s="253">
        <f>'СВОД продуктов'!I1368</f>
        <v>0</v>
      </c>
      <c r="O63" s="260" t="s">
        <v>708</v>
      </c>
      <c r="P63" s="279">
        <f>'СВОД продуктов'!H768</f>
        <v>33</v>
      </c>
      <c r="Q63" s="279">
        <f>'СВОД продуктов'!I768</f>
        <v>46</v>
      </c>
      <c r="R63" s="279">
        <f>'СВОД продуктов'!J768</f>
        <v>33</v>
      </c>
      <c r="S63" s="279">
        <f>'СВОД продуктов'!K768</f>
        <v>46</v>
      </c>
      <c r="T63" s="279">
        <f t="shared" si="1"/>
        <v>1.65</v>
      </c>
      <c r="U63" s="279">
        <f t="shared" si="2"/>
        <v>2.2999999999999998</v>
      </c>
      <c r="V63" s="279">
        <f t="shared" si="3"/>
        <v>1.65</v>
      </c>
      <c r="W63" s="279">
        <f t="shared" si="4"/>
        <v>2.2999999999999998</v>
      </c>
      <c r="X63" s="280"/>
      <c r="Y63" s="280"/>
      <c r="Z63" s="280"/>
      <c r="AA63" s="280"/>
      <c r="AB63" s="279"/>
      <c r="AC63" s="279"/>
      <c r="AD63" s="279"/>
      <c r="AE63" s="279"/>
      <c r="AF63" s="279"/>
      <c r="AG63" s="279"/>
      <c r="AH63" s="279"/>
      <c r="AI63" s="279"/>
      <c r="AJ63" s="281"/>
      <c r="AK63" s="281"/>
      <c r="AL63" s="279"/>
      <c r="AM63" s="279"/>
      <c r="AN63" s="279"/>
      <c r="AO63" s="279"/>
    </row>
    <row r="64" spans="2:41" x14ac:dyDescent="1.3">
      <c r="B64" s="254" t="s">
        <v>41</v>
      </c>
      <c r="C64" s="254">
        <v>41</v>
      </c>
      <c r="D64" s="254">
        <v>63</v>
      </c>
      <c r="E64" s="254"/>
      <c r="F64" s="254"/>
      <c r="G64" s="254"/>
      <c r="H64" s="264" t="s">
        <v>709</v>
      </c>
      <c r="I64" s="253">
        <f>'СВОД продуктов'!F1370</f>
        <v>0</v>
      </c>
      <c r="J64" s="253">
        <f>'СВОД продуктов'!G1370</f>
        <v>0</v>
      </c>
      <c r="K64" s="253">
        <f>'СВОД продуктов'!H1370</f>
        <v>0</v>
      </c>
      <c r="L64" s="253">
        <f>'СВОД продуктов'!I1370</f>
        <v>0</v>
      </c>
      <c r="O64" s="260" t="s">
        <v>88</v>
      </c>
      <c r="P64" s="279">
        <f>'СВОД продуктов'!H777</f>
        <v>221</v>
      </c>
      <c r="Q64" s="279">
        <f>'СВОД продуктов'!I777</f>
        <v>303</v>
      </c>
      <c r="R64" s="279">
        <f>'СВОД продуктов'!J777</f>
        <v>221</v>
      </c>
      <c r="S64" s="279">
        <f>'СВОД продуктов'!K777</f>
        <v>303</v>
      </c>
      <c r="T64" s="279">
        <f t="shared" si="1"/>
        <v>11.05</v>
      </c>
      <c r="U64" s="279">
        <f t="shared" si="2"/>
        <v>15.15</v>
      </c>
      <c r="V64" s="279">
        <f t="shared" si="3"/>
        <v>11.05</v>
      </c>
      <c r="W64" s="279">
        <f t="shared" si="4"/>
        <v>15.15</v>
      </c>
      <c r="X64" s="280"/>
      <c r="Y64" s="280"/>
      <c r="Z64" s="280"/>
      <c r="AA64" s="280"/>
      <c r="AB64" s="279"/>
      <c r="AC64" s="279"/>
      <c r="AD64" s="279"/>
      <c r="AE64" s="279"/>
      <c r="AF64" s="279"/>
      <c r="AG64" s="279"/>
      <c r="AH64" s="279"/>
      <c r="AI64" s="279"/>
      <c r="AJ64" s="281"/>
      <c r="AK64" s="281"/>
      <c r="AL64" s="279"/>
      <c r="AM64" s="279"/>
      <c r="AN64" s="279"/>
      <c r="AO64" s="279"/>
    </row>
    <row r="65" spans="2:41" x14ac:dyDescent="1.3">
      <c r="B65" s="254" t="s">
        <v>41</v>
      </c>
      <c r="C65" s="254">
        <v>7.5</v>
      </c>
      <c r="D65" s="254">
        <v>12.5</v>
      </c>
      <c r="E65" s="254"/>
      <c r="F65" s="254"/>
      <c r="G65" s="254"/>
      <c r="H65" s="264" t="s">
        <v>709</v>
      </c>
      <c r="I65" s="253">
        <f>'СВОД продуктов'!F1370</f>
        <v>0</v>
      </c>
      <c r="J65" s="253">
        <f>'СВОД продуктов'!G1370</f>
        <v>0</v>
      </c>
      <c r="K65" s="253">
        <f>'СВОД продуктов'!H1370</f>
        <v>0</v>
      </c>
      <c r="L65" s="253">
        <f>'СВОД продуктов'!I1370</f>
        <v>0</v>
      </c>
      <c r="O65" s="260" t="s">
        <v>197</v>
      </c>
      <c r="P65" s="279">
        <f>'СВОД продуктов'!H790</f>
        <v>38</v>
      </c>
      <c r="Q65" s="279">
        <f>'СВОД продуктов'!I790</f>
        <v>51</v>
      </c>
      <c r="R65" s="279">
        <f>'СВОД продуктов'!J790</f>
        <v>38</v>
      </c>
      <c r="S65" s="279">
        <f>'СВОД продуктов'!K790</f>
        <v>51</v>
      </c>
      <c r="T65" s="279">
        <f t="shared" si="1"/>
        <v>1.9</v>
      </c>
      <c r="U65" s="279">
        <f t="shared" si="2"/>
        <v>2.5499999999999998</v>
      </c>
      <c r="V65" s="279">
        <f t="shared" si="3"/>
        <v>1.9</v>
      </c>
      <c r="W65" s="279">
        <f t="shared" si="4"/>
        <v>2.5499999999999998</v>
      </c>
      <c r="X65" s="280"/>
      <c r="Y65" s="280"/>
      <c r="Z65" s="280"/>
      <c r="AA65" s="280"/>
      <c r="AB65" s="279"/>
      <c r="AC65" s="279"/>
      <c r="AD65" s="279"/>
      <c r="AE65" s="279"/>
      <c r="AF65" s="279"/>
      <c r="AG65" s="279"/>
      <c r="AH65" s="279"/>
      <c r="AI65" s="279"/>
      <c r="AJ65" s="281"/>
      <c r="AK65" s="281"/>
      <c r="AL65" s="279"/>
      <c r="AM65" s="279"/>
      <c r="AN65" s="279"/>
      <c r="AO65" s="279"/>
    </row>
    <row r="66" spans="2:41" x14ac:dyDescent="1.3">
      <c r="B66" s="254" t="s">
        <v>41</v>
      </c>
      <c r="C66" s="254">
        <v>47</v>
      </c>
      <c r="D66" s="254">
        <v>62</v>
      </c>
      <c r="E66" s="254"/>
      <c r="F66" s="254"/>
      <c r="G66" s="254"/>
      <c r="H66" s="252" t="s">
        <v>710</v>
      </c>
      <c r="I66" s="253">
        <f>'СВОД продуктов'!F1374</f>
        <v>0</v>
      </c>
      <c r="J66" s="253">
        <f>'СВОД продуктов'!G1374</f>
        <v>0</v>
      </c>
      <c r="K66" s="253">
        <f>'СВОД продуктов'!H1374</f>
        <v>0</v>
      </c>
      <c r="L66" s="253">
        <f>'СВОД продуктов'!I1374</f>
        <v>0</v>
      </c>
      <c r="O66" s="259" t="s">
        <v>711</v>
      </c>
      <c r="P66" s="279">
        <f>'СВОД продуктов'!H897</f>
        <v>160</v>
      </c>
      <c r="Q66" s="279">
        <f>'СВОД продуктов'!I897</f>
        <v>240</v>
      </c>
      <c r="R66" s="279">
        <f>'СВОД продуктов'!J897</f>
        <v>160</v>
      </c>
      <c r="S66" s="279">
        <f>'СВОД продуктов'!K897</f>
        <v>240</v>
      </c>
      <c r="T66" s="279">
        <f t="shared" si="1"/>
        <v>8</v>
      </c>
      <c r="U66" s="279">
        <f t="shared" si="2"/>
        <v>12</v>
      </c>
      <c r="V66" s="279">
        <f t="shared" si="3"/>
        <v>8</v>
      </c>
      <c r="W66" s="279">
        <f t="shared" si="4"/>
        <v>12</v>
      </c>
      <c r="X66" s="280">
        <v>8</v>
      </c>
      <c r="Y66" s="280">
        <v>12</v>
      </c>
      <c r="Z66" s="280">
        <v>8</v>
      </c>
      <c r="AA66" s="280">
        <v>12</v>
      </c>
      <c r="AB66" s="279">
        <f t="shared" ref="AB66:AE70" si="21">X66-T66</f>
        <v>0</v>
      </c>
      <c r="AC66" s="279">
        <f t="shared" si="21"/>
        <v>0</v>
      </c>
      <c r="AD66" s="279">
        <f t="shared" si="21"/>
        <v>0</v>
      </c>
      <c r="AE66" s="279">
        <f t="shared" si="21"/>
        <v>0</v>
      </c>
      <c r="AF66" s="279">
        <f t="shared" ref="AF66:AG70" si="22">AB66*20</f>
        <v>0</v>
      </c>
      <c r="AG66" s="279">
        <f t="shared" si="22"/>
        <v>0</v>
      </c>
      <c r="AH66" s="279">
        <f t="shared" ref="AH66:AI70" si="23">X66-T66</f>
        <v>0</v>
      </c>
      <c r="AI66" s="279">
        <f t="shared" si="23"/>
        <v>0</v>
      </c>
      <c r="AJ66" s="283">
        <f t="shared" ref="AJ66:AK70" si="24">AH66*20</f>
        <v>0</v>
      </c>
      <c r="AK66" s="283">
        <f t="shared" si="24"/>
        <v>0</v>
      </c>
      <c r="AL66" s="279">
        <f t="shared" ref="AL66:AO70" si="25">T66*100/X66</f>
        <v>100</v>
      </c>
      <c r="AM66" s="279">
        <f t="shared" si="25"/>
        <v>100</v>
      </c>
      <c r="AN66" s="279">
        <f t="shared" si="25"/>
        <v>100</v>
      </c>
      <c r="AO66" s="279">
        <f t="shared" si="25"/>
        <v>100</v>
      </c>
    </row>
    <row r="67" spans="2:41" x14ac:dyDescent="1.3">
      <c r="B67" s="254" t="s">
        <v>41</v>
      </c>
      <c r="C67" s="254">
        <v>6.3</v>
      </c>
      <c r="D67" s="254">
        <v>10</v>
      </c>
      <c r="E67" s="254"/>
      <c r="F67" s="254"/>
      <c r="G67" s="254"/>
      <c r="H67" s="252" t="s">
        <v>712</v>
      </c>
      <c r="I67" s="253">
        <f>'СВОД продуктов'!F1405</f>
        <v>0</v>
      </c>
      <c r="J67" s="253">
        <f>'СВОД продуктов'!G1405</f>
        <v>0</v>
      </c>
      <c r="K67" s="253">
        <f>'СВОД продуктов'!H1405</f>
        <v>0</v>
      </c>
      <c r="L67" s="253">
        <f>'СВОД продуктов'!I1405</f>
        <v>0</v>
      </c>
      <c r="O67" s="259" t="s">
        <v>713</v>
      </c>
      <c r="P67" s="279">
        <f>'СВОД продуктов'!H1265</f>
        <v>500.00000000000011</v>
      </c>
      <c r="Q67" s="279">
        <f>'СВОД продуктов'!I1265</f>
        <v>579.79999999999995</v>
      </c>
      <c r="R67" s="279">
        <f>'СВОД продуктов'!J1265</f>
        <v>500.00000000000011</v>
      </c>
      <c r="S67" s="279">
        <f>'СВОД продуктов'!K1265</f>
        <v>579.79999999999995</v>
      </c>
      <c r="T67" s="279">
        <f>P67/20</f>
        <v>25.000000000000007</v>
      </c>
      <c r="U67" s="279">
        <f t="shared" si="2"/>
        <v>28.99</v>
      </c>
      <c r="V67" s="279">
        <f t="shared" si="3"/>
        <v>25.000000000000007</v>
      </c>
      <c r="W67" s="279">
        <f t="shared" si="4"/>
        <v>28.99</v>
      </c>
      <c r="X67" s="280">
        <v>25</v>
      </c>
      <c r="Y67" s="280">
        <v>29</v>
      </c>
      <c r="Z67" s="280">
        <v>25</v>
      </c>
      <c r="AA67" s="280">
        <v>29</v>
      </c>
      <c r="AB67" s="279">
        <f t="shared" si="21"/>
        <v>0</v>
      </c>
      <c r="AC67" s="279">
        <f t="shared" si="21"/>
        <v>1.0000000000001563E-2</v>
      </c>
      <c r="AD67" s="279">
        <f t="shared" si="21"/>
        <v>0</v>
      </c>
      <c r="AE67" s="279">
        <f t="shared" si="21"/>
        <v>1.0000000000001563E-2</v>
      </c>
      <c r="AF67" s="279">
        <f t="shared" si="22"/>
        <v>0</v>
      </c>
      <c r="AG67" s="279">
        <f t="shared" si="22"/>
        <v>0.20000000000003126</v>
      </c>
      <c r="AH67" s="279">
        <f t="shared" si="23"/>
        <v>0</v>
      </c>
      <c r="AI67" s="279">
        <f t="shared" si="23"/>
        <v>1.0000000000001563E-2</v>
      </c>
      <c r="AJ67" s="279">
        <f t="shared" si="24"/>
        <v>0</v>
      </c>
      <c r="AK67" s="279">
        <f t="shared" si="24"/>
        <v>0.20000000000003126</v>
      </c>
      <c r="AL67" s="279">
        <f t="shared" si="25"/>
        <v>100.00000000000004</v>
      </c>
      <c r="AM67" s="279">
        <f t="shared" si="25"/>
        <v>99.965517241379317</v>
      </c>
      <c r="AN67" s="279">
        <f t="shared" si="25"/>
        <v>100.00000000000004</v>
      </c>
      <c r="AO67" s="279">
        <f t="shared" si="25"/>
        <v>99.965517241379317</v>
      </c>
    </row>
    <row r="68" spans="2:41" x14ac:dyDescent="1.3">
      <c r="B68" s="254" t="s">
        <v>41</v>
      </c>
      <c r="C68" s="254">
        <v>2.5</v>
      </c>
      <c r="D68" s="254">
        <v>3.8</v>
      </c>
      <c r="E68" s="254"/>
      <c r="F68" s="254"/>
      <c r="G68" s="254"/>
      <c r="H68" s="252" t="s">
        <v>714</v>
      </c>
      <c r="I68" s="253">
        <f>'СВОД продуктов'!F1408</f>
        <v>0</v>
      </c>
      <c r="J68" s="253">
        <f>'СВОД продуктов'!G1408</f>
        <v>0</v>
      </c>
      <c r="K68" s="253">
        <f>'СВОД продуктов'!H1408</f>
        <v>0</v>
      </c>
      <c r="L68" s="253">
        <f>'СВОД продуктов'!I1408</f>
        <v>0</v>
      </c>
      <c r="O68" s="259" t="s">
        <v>715</v>
      </c>
      <c r="P68" s="279">
        <f>'СВОД продуктов'!H964</f>
        <v>359.90000000000015</v>
      </c>
      <c r="Q68" s="279">
        <f>'СВОД продуктов'!I964</f>
        <v>420.29999999999995</v>
      </c>
      <c r="R68" s="279">
        <f>'СВОД продуктов'!J964</f>
        <v>359.90000000000015</v>
      </c>
      <c r="S68" s="279">
        <f>'СВОД продуктов'!K964</f>
        <v>420.29999999999995</v>
      </c>
      <c r="T68" s="279">
        <f t="shared" si="1"/>
        <v>17.995000000000008</v>
      </c>
      <c r="U68" s="279">
        <f t="shared" si="2"/>
        <v>21.014999999999997</v>
      </c>
      <c r="V68" s="279">
        <f t="shared" si="3"/>
        <v>17.995000000000008</v>
      </c>
      <c r="W68" s="279">
        <f t="shared" si="4"/>
        <v>21.014999999999997</v>
      </c>
      <c r="X68" s="280">
        <v>18</v>
      </c>
      <c r="Y68" s="280">
        <v>21</v>
      </c>
      <c r="Z68" s="280">
        <v>18</v>
      </c>
      <c r="AA68" s="280">
        <v>21</v>
      </c>
      <c r="AB68" s="279">
        <f t="shared" si="21"/>
        <v>4.9999999999918998E-3</v>
      </c>
      <c r="AC68" s="279">
        <f t="shared" si="21"/>
        <v>-1.4999999999997016E-2</v>
      </c>
      <c r="AD68" s="279">
        <f t="shared" si="21"/>
        <v>4.9999999999918998E-3</v>
      </c>
      <c r="AE68" s="279">
        <f t="shared" si="21"/>
        <v>-1.4999999999997016E-2</v>
      </c>
      <c r="AF68" s="279">
        <f t="shared" si="22"/>
        <v>9.9999999999837996E-2</v>
      </c>
      <c r="AG68" s="279">
        <f t="shared" si="22"/>
        <v>-0.29999999999994031</v>
      </c>
      <c r="AH68" s="279">
        <f t="shared" si="23"/>
        <v>4.9999999999918998E-3</v>
      </c>
      <c r="AI68" s="279">
        <f t="shared" si="23"/>
        <v>-1.4999999999997016E-2</v>
      </c>
      <c r="AJ68" s="281">
        <f t="shared" si="24"/>
        <v>9.9999999999837996E-2</v>
      </c>
      <c r="AK68" s="281">
        <f t="shared" si="24"/>
        <v>-0.29999999999994031</v>
      </c>
      <c r="AL68" s="279">
        <f t="shared" si="25"/>
        <v>99.972222222222271</v>
      </c>
      <c r="AM68" s="279">
        <f t="shared" si="25"/>
        <v>100.07142857142856</v>
      </c>
      <c r="AN68" s="279">
        <f t="shared" si="25"/>
        <v>99.972222222222271</v>
      </c>
      <c r="AO68" s="279">
        <f t="shared" si="25"/>
        <v>100.07142857142856</v>
      </c>
    </row>
    <row r="69" spans="2:41" x14ac:dyDescent="1.3">
      <c r="E69" s="254"/>
      <c r="F69" s="254"/>
      <c r="G69" s="254"/>
      <c r="H69" s="252" t="s">
        <v>716</v>
      </c>
      <c r="I69" s="253">
        <f>'СВОД продуктов'!F1411</f>
        <v>0</v>
      </c>
      <c r="J69" s="253">
        <f>'СВОД продуктов'!G1411</f>
        <v>0</v>
      </c>
      <c r="K69" s="253">
        <f>'СВОД продуктов'!H1411</f>
        <v>0</v>
      </c>
      <c r="L69" s="253">
        <f>'СВОД продуктов'!I1411</f>
        <v>0</v>
      </c>
      <c r="O69" s="259" t="s">
        <v>717</v>
      </c>
      <c r="P69" s="279">
        <f>'СВОД продуктов'!H904</f>
        <v>180</v>
      </c>
      <c r="Q69" s="279">
        <f>'СВОД продуктов'!I904</f>
        <v>220.00000000000003</v>
      </c>
      <c r="R69" s="279">
        <f>'СВОД продуктов'!J904</f>
        <v>180</v>
      </c>
      <c r="S69" s="279">
        <f>'СВОД продуктов'!K904</f>
        <v>220.00000000000003</v>
      </c>
      <c r="T69" s="279">
        <f t="shared" si="1"/>
        <v>9</v>
      </c>
      <c r="U69" s="279">
        <f t="shared" si="2"/>
        <v>11.000000000000002</v>
      </c>
      <c r="V69" s="279">
        <f t="shared" si="3"/>
        <v>9</v>
      </c>
      <c r="W69" s="279">
        <f t="shared" si="4"/>
        <v>11.000000000000002</v>
      </c>
      <c r="X69" s="280">
        <v>9</v>
      </c>
      <c r="Y69" s="280">
        <v>11</v>
      </c>
      <c r="Z69" s="280">
        <v>9</v>
      </c>
      <c r="AA69" s="280">
        <v>11</v>
      </c>
      <c r="AB69" s="279">
        <f t="shared" si="21"/>
        <v>0</v>
      </c>
      <c r="AC69" s="279">
        <f t="shared" si="21"/>
        <v>0</v>
      </c>
      <c r="AD69" s="279">
        <f t="shared" si="21"/>
        <v>0</v>
      </c>
      <c r="AE69" s="279">
        <f t="shared" si="21"/>
        <v>0</v>
      </c>
      <c r="AF69" s="279">
        <f t="shared" si="22"/>
        <v>0</v>
      </c>
      <c r="AG69" s="279">
        <f t="shared" si="22"/>
        <v>0</v>
      </c>
      <c r="AH69" s="279">
        <f t="shared" si="23"/>
        <v>0</v>
      </c>
      <c r="AI69" s="279">
        <f t="shared" si="23"/>
        <v>0</v>
      </c>
      <c r="AJ69" s="283">
        <f t="shared" si="24"/>
        <v>0</v>
      </c>
      <c r="AK69" s="283">
        <f t="shared" si="24"/>
        <v>0</v>
      </c>
      <c r="AL69" s="279">
        <f t="shared" si="25"/>
        <v>100</v>
      </c>
      <c r="AM69" s="279">
        <f t="shared" si="25"/>
        <v>100.00000000000001</v>
      </c>
      <c r="AN69" s="279">
        <f t="shared" si="25"/>
        <v>100</v>
      </c>
      <c r="AO69" s="279">
        <f t="shared" si="25"/>
        <v>100.00000000000001</v>
      </c>
    </row>
    <row r="70" spans="2:41" x14ac:dyDescent="1.3">
      <c r="H70" s="252" t="s">
        <v>718</v>
      </c>
      <c r="I70" s="253">
        <f>'СВОД продуктов'!F1416</f>
        <v>0</v>
      </c>
      <c r="J70" s="253">
        <f>'СВОД продуктов'!G1416</f>
        <v>0</v>
      </c>
      <c r="K70" s="253">
        <f>'СВОД продуктов'!H1416</f>
        <v>0</v>
      </c>
      <c r="L70" s="253">
        <f>'СВОД продуктов'!I1416</f>
        <v>0</v>
      </c>
      <c r="O70" s="259" t="s">
        <v>719</v>
      </c>
      <c r="P70" s="279">
        <f>P71+P72+P73+P74+P75</f>
        <v>140</v>
      </c>
      <c r="Q70" s="279">
        <f>Q71+Q72+Q73+Q74+Q75</f>
        <v>400</v>
      </c>
      <c r="R70" s="279">
        <f>R71+R72+R73+R74+R75</f>
        <v>140</v>
      </c>
      <c r="S70" s="279">
        <f>S71+S72+S73+S74+S75</f>
        <v>400</v>
      </c>
      <c r="T70" s="279">
        <f t="shared" si="1"/>
        <v>7</v>
      </c>
      <c r="U70" s="279">
        <f t="shared" si="2"/>
        <v>20</v>
      </c>
      <c r="V70" s="279">
        <f t="shared" si="3"/>
        <v>7</v>
      </c>
      <c r="W70" s="279">
        <f t="shared" si="4"/>
        <v>20</v>
      </c>
      <c r="X70" s="280">
        <v>7</v>
      </c>
      <c r="Y70" s="280">
        <v>20</v>
      </c>
      <c r="Z70" s="280">
        <v>7</v>
      </c>
      <c r="AA70" s="280">
        <v>20</v>
      </c>
      <c r="AB70" s="279">
        <f t="shared" si="21"/>
        <v>0</v>
      </c>
      <c r="AC70" s="279">
        <f t="shared" si="21"/>
        <v>0</v>
      </c>
      <c r="AD70" s="279">
        <f t="shared" si="21"/>
        <v>0</v>
      </c>
      <c r="AE70" s="279">
        <f t="shared" si="21"/>
        <v>0</v>
      </c>
      <c r="AF70" s="279">
        <f t="shared" si="22"/>
        <v>0</v>
      </c>
      <c r="AG70" s="279">
        <f t="shared" si="22"/>
        <v>0</v>
      </c>
      <c r="AH70" s="279">
        <f t="shared" si="23"/>
        <v>0</v>
      </c>
      <c r="AI70" s="279">
        <f t="shared" si="23"/>
        <v>0</v>
      </c>
      <c r="AJ70" s="279">
        <f t="shared" si="24"/>
        <v>0</v>
      </c>
      <c r="AK70" s="279">
        <f t="shared" si="24"/>
        <v>0</v>
      </c>
      <c r="AL70" s="279">
        <f t="shared" si="25"/>
        <v>100</v>
      </c>
      <c r="AM70" s="279">
        <f t="shared" si="25"/>
        <v>100</v>
      </c>
      <c r="AN70" s="279">
        <f t="shared" si="25"/>
        <v>100</v>
      </c>
      <c r="AO70" s="279">
        <f t="shared" si="25"/>
        <v>100</v>
      </c>
    </row>
    <row r="71" spans="2:41" x14ac:dyDescent="1.3">
      <c r="H71" s="252" t="s">
        <v>720</v>
      </c>
      <c r="I71" s="253">
        <f>'СВОД продуктов'!F1538</f>
        <v>0</v>
      </c>
      <c r="J71" s="253">
        <f>'СВОД продуктов'!G1538</f>
        <v>0</v>
      </c>
      <c r="K71" s="253">
        <f>'СВОД продуктов'!H1538</f>
        <v>0</v>
      </c>
      <c r="L71" s="253">
        <f>'СВОД продуктов'!I1538</f>
        <v>0</v>
      </c>
      <c r="O71" s="260" t="s">
        <v>721</v>
      </c>
      <c r="P71" s="279">
        <f>'СВОД продуктов'!H47</f>
        <v>14</v>
      </c>
      <c r="Q71" s="279">
        <f>'СВОД продуктов'!I47</f>
        <v>42</v>
      </c>
      <c r="R71" s="279">
        <f>'СВОД продуктов'!J47</f>
        <v>14</v>
      </c>
      <c r="S71" s="279">
        <f>'СВОД продуктов'!K47</f>
        <v>42</v>
      </c>
      <c r="T71" s="279">
        <f t="shared" si="1"/>
        <v>0.7</v>
      </c>
      <c r="U71" s="279">
        <f t="shared" si="2"/>
        <v>2.1</v>
      </c>
      <c r="V71" s="279">
        <f t="shared" si="3"/>
        <v>0.7</v>
      </c>
      <c r="W71" s="279">
        <f t="shared" si="4"/>
        <v>2.1</v>
      </c>
      <c r="X71" s="280"/>
      <c r="Y71" s="280"/>
      <c r="Z71" s="280"/>
      <c r="AA71" s="280"/>
      <c r="AB71" s="279"/>
      <c r="AC71" s="279"/>
      <c r="AD71" s="279"/>
      <c r="AE71" s="279"/>
      <c r="AF71" s="279"/>
      <c r="AG71" s="279"/>
      <c r="AH71" s="279"/>
      <c r="AI71" s="279"/>
      <c r="AJ71" s="281"/>
      <c r="AK71" s="281"/>
      <c r="AL71" s="279"/>
      <c r="AM71" s="279"/>
      <c r="AN71" s="279"/>
      <c r="AO71" s="279"/>
    </row>
    <row r="72" spans="2:41" x14ac:dyDescent="1.3">
      <c r="H72" s="252" t="s">
        <v>722</v>
      </c>
      <c r="I72" s="253">
        <f>'СВОД продуктов'!F1549</f>
        <v>0</v>
      </c>
      <c r="J72" s="253">
        <f>'СВОД продуктов'!G1549</f>
        <v>0</v>
      </c>
      <c r="K72" s="253">
        <f>'СВОД продуктов'!H1549</f>
        <v>0</v>
      </c>
      <c r="L72" s="253">
        <f>'СВОД продуктов'!I1549</f>
        <v>0</v>
      </c>
      <c r="O72" s="260" t="s">
        <v>222</v>
      </c>
      <c r="P72" s="279">
        <f>'СВОД продуктов'!H1371</f>
        <v>39</v>
      </c>
      <c r="Q72" s="279">
        <f>'СВОД продуктов'!I1371</f>
        <v>126</v>
      </c>
      <c r="R72" s="279">
        <f>'СВОД продуктов'!J1371</f>
        <v>39</v>
      </c>
      <c r="S72" s="279">
        <f>'СВОД продуктов'!K1371</f>
        <v>126</v>
      </c>
      <c r="T72" s="279">
        <f t="shared" ref="T72:W75" si="26">P72/20</f>
        <v>1.95</v>
      </c>
      <c r="U72" s="279">
        <f t="shared" si="26"/>
        <v>6.3</v>
      </c>
      <c r="V72" s="279">
        <f t="shared" si="26"/>
        <v>1.95</v>
      </c>
      <c r="W72" s="279">
        <f t="shared" si="26"/>
        <v>6.3</v>
      </c>
      <c r="X72" s="280"/>
      <c r="Y72" s="280"/>
      <c r="Z72" s="280"/>
      <c r="AA72" s="280"/>
      <c r="AB72" s="279"/>
      <c r="AC72" s="279"/>
      <c r="AD72" s="279"/>
      <c r="AE72" s="279"/>
      <c r="AF72" s="279"/>
      <c r="AG72" s="279"/>
      <c r="AH72" s="279"/>
      <c r="AI72" s="279"/>
      <c r="AJ72" s="281"/>
      <c r="AK72" s="281"/>
      <c r="AL72" s="279"/>
      <c r="AM72" s="279"/>
      <c r="AN72" s="279"/>
      <c r="AO72" s="279"/>
    </row>
    <row r="73" spans="2:41" x14ac:dyDescent="1.3">
      <c r="H73" s="252" t="s">
        <v>723</v>
      </c>
      <c r="I73" s="253">
        <f>'СВОД продуктов'!F358</f>
        <v>0</v>
      </c>
      <c r="J73" s="253">
        <f>'СВОД продуктов'!G358</f>
        <v>0</v>
      </c>
      <c r="K73" s="253">
        <f>'СВОД продуктов'!H358</f>
        <v>0</v>
      </c>
      <c r="L73" s="253">
        <f>'СВОД продуктов'!I358</f>
        <v>0</v>
      </c>
      <c r="O73" s="260" t="s">
        <v>724</v>
      </c>
      <c r="P73" s="279">
        <f>'СВОД продуктов'!H1369</f>
        <v>26</v>
      </c>
      <c r="Q73" s="279">
        <f>'СВОД продуктов'!I1369</f>
        <v>84</v>
      </c>
      <c r="R73" s="279">
        <f>'СВОД продуктов'!J1369</f>
        <v>26</v>
      </c>
      <c r="S73" s="279">
        <f>'СВОД продуктов'!K1369</f>
        <v>84</v>
      </c>
      <c r="T73" s="279">
        <f t="shared" si="26"/>
        <v>1.3</v>
      </c>
      <c r="U73" s="279">
        <f t="shared" si="26"/>
        <v>4.2</v>
      </c>
      <c r="V73" s="279">
        <f t="shared" si="26"/>
        <v>1.3</v>
      </c>
      <c r="W73" s="279">
        <f t="shared" si="26"/>
        <v>4.2</v>
      </c>
      <c r="X73" s="280"/>
      <c r="Y73" s="280"/>
      <c r="Z73" s="280"/>
      <c r="AA73" s="280"/>
      <c r="AB73" s="279"/>
      <c r="AC73" s="279"/>
      <c r="AD73" s="279"/>
      <c r="AE73" s="279"/>
      <c r="AF73" s="279"/>
      <c r="AG73" s="279"/>
      <c r="AH73" s="279"/>
      <c r="AI73" s="279"/>
      <c r="AJ73" s="281"/>
      <c r="AK73" s="281"/>
      <c r="AL73" s="279"/>
      <c r="AM73" s="279"/>
      <c r="AN73" s="279"/>
      <c r="AO73" s="279"/>
    </row>
    <row r="74" spans="2:41" x14ac:dyDescent="1.3">
      <c r="I74" s="253"/>
      <c r="J74" s="253"/>
      <c r="K74" s="253"/>
      <c r="L74" s="253"/>
      <c r="O74" s="260" t="s">
        <v>725</v>
      </c>
      <c r="P74" s="279">
        <f>'СВОД продуктов'!H1402</f>
        <v>39</v>
      </c>
      <c r="Q74" s="279">
        <f>'СВОД продуктов'!I1402</f>
        <v>126</v>
      </c>
      <c r="R74" s="279">
        <f>'СВОД продуктов'!J1402</f>
        <v>39</v>
      </c>
      <c r="S74" s="279">
        <f>'СВОД продуктов'!K1402</f>
        <v>126</v>
      </c>
      <c r="T74" s="279">
        <f t="shared" si="26"/>
        <v>1.95</v>
      </c>
      <c r="U74" s="279">
        <f t="shared" si="26"/>
        <v>6.3</v>
      </c>
      <c r="V74" s="279">
        <f t="shared" si="26"/>
        <v>1.95</v>
      </c>
      <c r="W74" s="279">
        <f t="shared" si="26"/>
        <v>6.3</v>
      </c>
      <c r="X74" s="280"/>
      <c r="Y74" s="280"/>
      <c r="Z74" s="280"/>
      <c r="AA74" s="280"/>
      <c r="AB74" s="279"/>
      <c r="AC74" s="279"/>
      <c r="AD74" s="279"/>
      <c r="AE74" s="279"/>
      <c r="AF74" s="279"/>
      <c r="AG74" s="279"/>
      <c r="AH74" s="279"/>
      <c r="AI74" s="279"/>
      <c r="AJ74" s="281"/>
      <c r="AK74" s="281"/>
      <c r="AL74" s="279"/>
      <c r="AM74" s="279"/>
      <c r="AN74" s="279"/>
      <c r="AO74" s="279"/>
    </row>
    <row r="75" spans="2:41" x14ac:dyDescent="1.3">
      <c r="H75" s="252" t="s">
        <v>726</v>
      </c>
      <c r="I75" s="253">
        <f>'СВОД продуктов'!F1564</f>
        <v>0</v>
      </c>
      <c r="J75" s="253">
        <f>'СВОД продуктов'!G1564</f>
        <v>0</v>
      </c>
      <c r="K75" s="253">
        <f>'СВОД продуктов'!H1564</f>
        <v>0</v>
      </c>
      <c r="L75" s="253">
        <f>'СВОД продуктов'!I1564</f>
        <v>0</v>
      </c>
      <c r="O75" s="260" t="s">
        <v>190</v>
      </c>
      <c r="P75" s="279">
        <f>'СВОД продуктов'!H1397</f>
        <v>22</v>
      </c>
      <c r="Q75" s="279">
        <f>'СВОД продуктов'!I1397</f>
        <v>22</v>
      </c>
      <c r="R75" s="279">
        <f>'СВОД продуктов'!J1397</f>
        <v>22</v>
      </c>
      <c r="S75" s="279">
        <f>'СВОД продуктов'!K1397</f>
        <v>22</v>
      </c>
      <c r="T75" s="279">
        <f t="shared" si="26"/>
        <v>1.1000000000000001</v>
      </c>
      <c r="U75" s="279">
        <f t="shared" si="26"/>
        <v>1.1000000000000001</v>
      </c>
      <c r="V75" s="279">
        <f t="shared" si="26"/>
        <v>1.1000000000000001</v>
      </c>
      <c r="W75" s="279">
        <f t="shared" si="26"/>
        <v>1.1000000000000001</v>
      </c>
      <c r="X75" s="280"/>
      <c r="Y75" s="280"/>
      <c r="Z75" s="280"/>
      <c r="AA75" s="280"/>
      <c r="AB75" s="279"/>
      <c r="AC75" s="279"/>
      <c r="AD75" s="279"/>
      <c r="AE75" s="279"/>
      <c r="AF75" s="279"/>
      <c r="AG75" s="279"/>
      <c r="AH75" s="279"/>
      <c r="AI75" s="279"/>
      <c r="AJ75" s="281"/>
      <c r="AK75" s="281"/>
      <c r="AL75" s="279"/>
      <c r="AM75" s="279"/>
      <c r="AN75" s="279"/>
      <c r="AO75" s="279"/>
    </row>
    <row r="76" spans="2:41" ht="159" customHeight="1" x14ac:dyDescent="1.3">
      <c r="I76" s="253"/>
      <c r="J76" s="253"/>
      <c r="K76" s="253"/>
      <c r="L76" s="253"/>
      <c r="O76" s="259" t="s">
        <v>158</v>
      </c>
      <c r="P76" s="279">
        <f>'СВОД продуктов'!H743</f>
        <v>40</v>
      </c>
      <c r="Q76" s="279">
        <f>'СВОД продуктов'!I743</f>
        <v>60</v>
      </c>
      <c r="R76" s="279">
        <f>'СВОД продуктов'!J743</f>
        <v>40</v>
      </c>
      <c r="S76" s="279">
        <f>'СВОД продуктов'!K743</f>
        <v>60</v>
      </c>
      <c r="T76" s="279">
        <f t="shared" ref="T76:T82" si="27">P76/20</f>
        <v>2</v>
      </c>
      <c r="U76" s="279">
        <f t="shared" ref="U76:U82" si="28">Q76/20</f>
        <v>3</v>
      </c>
      <c r="V76" s="279">
        <f t="shared" ref="V76:V82" si="29">R76/20</f>
        <v>2</v>
      </c>
      <c r="W76" s="279">
        <f t="shared" ref="W76:W82" si="30">S76/20</f>
        <v>3</v>
      </c>
      <c r="X76" s="280">
        <v>2</v>
      </c>
      <c r="Y76" s="280">
        <v>3</v>
      </c>
      <c r="Z76" s="280">
        <v>2</v>
      </c>
      <c r="AA76" s="280">
        <v>3</v>
      </c>
      <c r="AB76" s="279">
        <f t="shared" ref="AB76:AB81" si="31">X76-T76</f>
        <v>0</v>
      </c>
      <c r="AC76" s="279">
        <f t="shared" ref="AC76:AC82" si="32">Y76-U76</f>
        <v>0</v>
      </c>
      <c r="AD76" s="279">
        <f t="shared" ref="AD76:AD82" si="33">Z76-V76</f>
        <v>0</v>
      </c>
      <c r="AE76" s="279">
        <f t="shared" ref="AE76:AE82" si="34">AA76-W76</f>
        <v>0</v>
      </c>
      <c r="AF76" s="279">
        <f t="shared" ref="AF76:AF82" si="35">AB76*20</f>
        <v>0</v>
      </c>
      <c r="AG76" s="279">
        <f t="shared" ref="AG76:AG82" si="36">AC76*20</f>
        <v>0</v>
      </c>
      <c r="AH76" s="279">
        <f t="shared" ref="AH76:AH82" si="37">X76-T76</f>
        <v>0</v>
      </c>
      <c r="AI76" s="279">
        <f t="shared" ref="AI76:AI82" si="38">Y76-U76</f>
        <v>0</v>
      </c>
      <c r="AJ76" s="279">
        <f t="shared" ref="AJ76:AJ82" si="39">AH76*20</f>
        <v>0</v>
      </c>
      <c r="AK76" s="279">
        <f t="shared" ref="AK76:AK82" si="40">AI76*20</f>
        <v>0</v>
      </c>
      <c r="AL76" s="279">
        <f t="shared" ref="AL76:AL82" si="41">T76*100/X76</f>
        <v>100</v>
      </c>
      <c r="AM76" s="279">
        <f t="shared" ref="AM76:AM82" si="42">U76*100/Y76</f>
        <v>100</v>
      </c>
      <c r="AN76" s="279">
        <f t="shared" ref="AN76:AN82" si="43">V76*100/Z76</f>
        <v>100</v>
      </c>
      <c r="AO76" s="279">
        <f t="shared" ref="AO76:AO82" si="44">W76*100/AA76</f>
        <v>100</v>
      </c>
    </row>
    <row r="77" spans="2:41" x14ac:dyDescent="1.3">
      <c r="I77" s="253"/>
      <c r="J77" s="253"/>
      <c r="K77" s="253"/>
      <c r="L77" s="253"/>
      <c r="O77" s="259" t="s">
        <v>727</v>
      </c>
      <c r="P77" s="279">
        <f>'СВОД продуктов'!H1815</f>
        <v>10.02</v>
      </c>
      <c r="Q77" s="279">
        <f>'СВОД продуктов'!I1815</f>
        <v>12.000000000000004</v>
      </c>
      <c r="R77" s="279">
        <f>'СВОД продуктов'!J1815</f>
        <v>10.02</v>
      </c>
      <c r="S77" s="279">
        <f>'СВОД продуктов'!K1815</f>
        <v>12.000000000000004</v>
      </c>
      <c r="T77" s="279">
        <f t="shared" si="27"/>
        <v>0.501</v>
      </c>
      <c r="U77" s="279">
        <f t="shared" si="28"/>
        <v>0.6000000000000002</v>
      </c>
      <c r="V77" s="279">
        <f t="shared" si="29"/>
        <v>0.501</v>
      </c>
      <c r="W77" s="279">
        <f t="shared" si="30"/>
        <v>0.6000000000000002</v>
      </c>
      <c r="X77" s="280">
        <v>0.5</v>
      </c>
      <c r="Y77" s="280">
        <v>0.6</v>
      </c>
      <c r="Z77" s="280">
        <v>0.5</v>
      </c>
      <c r="AA77" s="280">
        <v>0.6</v>
      </c>
      <c r="AB77" s="279">
        <f t="shared" si="31"/>
        <v>-1.0000000000000009E-3</v>
      </c>
      <c r="AC77" s="279">
        <f t="shared" si="32"/>
        <v>0</v>
      </c>
      <c r="AD77" s="279">
        <f t="shared" si="33"/>
        <v>-1.0000000000000009E-3</v>
      </c>
      <c r="AE77" s="279">
        <f t="shared" si="34"/>
        <v>0</v>
      </c>
      <c r="AF77" s="279">
        <f t="shared" si="35"/>
        <v>-2.0000000000000018E-2</v>
      </c>
      <c r="AG77" s="279">
        <f t="shared" si="36"/>
        <v>0</v>
      </c>
      <c r="AH77" s="279">
        <f t="shared" si="37"/>
        <v>-1.0000000000000009E-3</v>
      </c>
      <c r="AI77" s="279">
        <f t="shared" si="38"/>
        <v>0</v>
      </c>
      <c r="AJ77" s="279">
        <f t="shared" si="39"/>
        <v>-2.0000000000000018E-2</v>
      </c>
      <c r="AK77" s="279">
        <f t="shared" si="40"/>
        <v>0</v>
      </c>
      <c r="AL77" s="279">
        <f t="shared" si="41"/>
        <v>100.2</v>
      </c>
      <c r="AM77" s="279">
        <f t="shared" si="42"/>
        <v>100.00000000000004</v>
      </c>
      <c r="AN77" s="279">
        <f t="shared" si="43"/>
        <v>100.2</v>
      </c>
      <c r="AO77" s="279">
        <f t="shared" si="44"/>
        <v>100.00000000000004</v>
      </c>
    </row>
    <row r="78" spans="2:41" x14ac:dyDescent="1.3">
      <c r="H78" s="252" t="s">
        <v>728</v>
      </c>
      <c r="I78" s="253">
        <f>'СВОД продуктов'!F1567</f>
        <v>0</v>
      </c>
      <c r="J78" s="253">
        <f>'СВОД продуктов'!G1567</f>
        <v>0</v>
      </c>
      <c r="K78" s="253">
        <f>'СВОД продуктов'!H1567</f>
        <v>0</v>
      </c>
      <c r="L78" s="253">
        <f>'СВОД продуктов'!I1567</f>
        <v>0</v>
      </c>
      <c r="O78" s="259" t="s">
        <v>729</v>
      </c>
      <c r="P78" s="279">
        <f>'СВОД продуктов'!H450</f>
        <v>10.01</v>
      </c>
      <c r="Q78" s="279">
        <f>'СВОД продуктов'!I450</f>
        <v>12.040000000000001</v>
      </c>
      <c r="R78" s="279">
        <f>'СВОД продуктов'!J450</f>
        <v>10.01</v>
      </c>
      <c r="S78" s="279">
        <f>'СВОД продуктов'!K450</f>
        <v>12.040000000000001</v>
      </c>
      <c r="T78" s="279">
        <f t="shared" si="27"/>
        <v>0.50049999999999994</v>
      </c>
      <c r="U78" s="279">
        <f t="shared" si="28"/>
        <v>0.60200000000000009</v>
      </c>
      <c r="V78" s="279">
        <f t="shared" si="29"/>
        <v>0.50049999999999994</v>
      </c>
      <c r="W78" s="279">
        <f t="shared" si="30"/>
        <v>0.60200000000000009</v>
      </c>
      <c r="X78" s="280">
        <v>0.5</v>
      </c>
      <c r="Y78" s="280">
        <v>0.6</v>
      </c>
      <c r="Z78" s="280">
        <v>0.5</v>
      </c>
      <c r="AA78" s="280">
        <v>0.6</v>
      </c>
      <c r="AB78" s="279">
        <f t="shared" si="31"/>
        <v>-4.9999999999994493E-4</v>
      </c>
      <c r="AC78" s="279">
        <f t="shared" si="32"/>
        <v>-2.0000000000001128E-3</v>
      </c>
      <c r="AD78" s="279">
        <f t="shared" si="33"/>
        <v>-4.9999999999994493E-4</v>
      </c>
      <c r="AE78" s="279">
        <f t="shared" si="34"/>
        <v>-2.0000000000001128E-3</v>
      </c>
      <c r="AF78" s="279">
        <f t="shared" si="35"/>
        <v>-9.9999999999988987E-3</v>
      </c>
      <c r="AG78" s="279">
        <f t="shared" si="36"/>
        <v>-4.0000000000002256E-2</v>
      </c>
      <c r="AH78" s="279">
        <f t="shared" si="37"/>
        <v>-4.9999999999994493E-4</v>
      </c>
      <c r="AI78" s="279">
        <f t="shared" si="38"/>
        <v>-2.0000000000001128E-3</v>
      </c>
      <c r="AJ78" s="279">
        <f t="shared" si="39"/>
        <v>-9.9999999999988987E-3</v>
      </c>
      <c r="AK78" s="279">
        <f t="shared" si="40"/>
        <v>-4.0000000000002256E-2</v>
      </c>
      <c r="AL78" s="279">
        <f t="shared" si="41"/>
        <v>100.1</v>
      </c>
      <c r="AM78" s="279">
        <f t="shared" si="42"/>
        <v>100.33333333333336</v>
      </c>
      <c r="AN78" s="279">
        <f t="shared" si="43"/>
        <v>100.1</v>
      </c>
      <c r="AO78" s="279">
        <f t="shared" si="44"/>
        <v>100.33333333333336</v>
      </c>
    </row>
    <row r="79" spans="2:41" x14ac:dyDescent="1.3">
      <c r="H79" s="252" t="s">
        <v>730</v>
      </c>
      <c r="I79" s="253">
        <f>'СВОД продуктов'!F1587</f>
        <v>0</v>
      </c>
      <c r="J79" s="253">
        <f>'СВОД продуктов'!G1587</f>
        <v>0</v>
      </c>
      <c r="K79" s="253">
        <f>'СВОД продуктов'!H1587</f>
        <v>0</v>
      </c>
      <c r="L79" s="253">
        <f>'СВОД продуктов'!I1587</f>
        <v>0</v>
      </c>
      <c r="O79" s="259" t="s">
        <v>731</v>
      </c>
      <c r="P79" s="279">
        <f>'СВОД продуктов'!H1331</f>
        <v>20.02</v>
      </c>
      <c r="Q79" s="279">
        <f>'СВОД продуктов'!I1331</f>
        <v>24.01</v>
      </c>
      <c r="R79" s="279">
        <f>'СВОД продуктов'!J1331</f>
        <v>20.02</v>
      </c>
      <c r="S79" s="279">
        <f>'СВОД продуктов'!K1331</f>
        <v>24.01</v>
      </c>
      <c r="T79" s="279">
        <f t="shared" si="27"/>
        <v>1.0009999999999999</v>
      </c>
      <c r="U79" s="279">
        <f t="shared" si="28"/>
        <v>1.2005000000000001</v>
      </c>
      <c r="V79" s="279">
        <f t="shared" si="29"/>
        <v>1.0009999999999999</v>
      </c>
      <c r="W79" s="279">
        <f t="shared" si="30"/>
        <v>1.2005000000000001</v>
      </c>
      <c r="X79" s="280">
        <v>1</v>
      </c>
      <c r="Y79" s="280">
        <v>1.2</v>
      </c>
      <c r="Z79" s="280">
        <v>1</v>
      </c>
      <c r="AA79" s="280">
        <v>1.2</v>
      </c>
      <c r="AB79" s="279">
        <f t="shared" si="31"/>
        <v>-9.9999999999988987E-4</v>
      </c>
      <c r="AC79" s="279">
        <f t="shared" si="32"/>
        <v>-5.0000000000016698E-4</v>
      </c>
      <c r="AD79" s="279">
        <f t="shared" si="33"/>
        <v>-9.9999999999988987E-4</v>
      </c>
      <c r="AE79" s="279">
        <f t="shared" si="34"/>
        <v>-5.0000000000016698E-4</v>
      </c>
      <c r="AF79" s="279">
        <f t="shared" si="35"/>
        <v>-1.9999999999997797E-2</v>
      </c>
      <c r="AG79" s="279">
        <f t="shared" si="36"/>
        <v>-1.000000000000334E-2</v>
      </c>
      <c r="AH79" s="279">
        <f t="shared" si="37"/>
        <v>-9.9999999999988987E-4</v>
      </c>
      <c r="AI79" s="279">
        <f t="shared" si="38"/>
        <v>-5.0000000000016698E-4</v>
      </c>
      <c r="AJ79" s="279">
        <f t="shared" si="39"/>
        <v>-1.9999999999997797E-2</v>
      </c>
      <c r="AK79" s="279">
        <f t="shared" si="40"/>
        <v>-1.000000000000334E-2</v>
      </c>
      <c r="AL79" s="279">
        <f t="shared" si="41"/>
        <v>100.1</v>
      </c>
      <c r="AM79" s="279">
        <f t="shared" si="42"/>
        <v>100.04166666666669</v>
      </c>
      <c r="AN79" s="279">
        <f t="shared" si="43"/>
        <v>100.1</v>
      </c>
      <c r="AO79" s="279">
        <f t="shared" si="44"/>
        <v>100.04166666666669</v>
      </c>
    </row>
    <row r="80" spans="2:41" x14ac:dyDescent="1.3">
      <c r="H80" s="252" t="s">
        <v>732</v>
      </c>
      <c r="I80" s="253">
        <f>'СВОД продуктов'!F1620</f>
        <v>0</v>
      </c>
      <c r="J80" s="253">
        <f>'СВОД продуктов'!G1620</f>
        <v>0</v>
      </c>
      <c r="K80" s="253">
        <f>'СВОД продуктов'!H1620</f>
        <v>0</v>
      </c>
      <c r="L80" s="253">
        <f>'СВОД продуктов'!I1620</f>
        <v>0</v>
      </c>
      <c r="O80" s="259" t="s">
        <v>733</v>
      </c>
      <c r="P80" s="279">
        <f>'СВОД продуктов'!H1446</f>
        <v>740</v>
      </c>
      <c r="Q80" s="279">
        <f>'СВОД продуктов'!I1446</f>
        <v>940</v>
      </c>
      <c r="R80" s="279">
        <f>'СВОД продуктов'!J1446</f>
        <v>740</v>
      </c>
      <c r="S80" s="279">
        <f>'СВОД продуктов'!K1446</f>
        <v>940</v>
      </c>
      <c r="T80" s="279">
        <f t="shared" si="27"/>
        <v>37</v>
      </c>
      <c r="U80" s="279">
        <f t="shared" si="28"/>
        <v>47</v>
      </c>
      <c r="V80" s="279">
        <f t="shared" si="29"/>
        <v>37</v>
      </c>
      <c r="W80" s="279">
        <f t="shared" si="30"/>
        <v>47</v>
      </c>
      <c r="X80" s="280">
        <v>37</v>
      </c>
      <c r="Y80" s="280">
        <v>47</v>
      </c>
      <c r="Z80" s="280">
        <v>37</v>
      </c>
      <c r="AA80" s="280">
        <v>47</v>
      </c>
      <c r="AB80" s="279">
        <f t="shared" si="31"/>
        <v>0</v>
      </c>
      <c r="AC80" s="279">
        <f t="shared" si="32"/>
        <v>0</v>
      </c>
      <c r="AD80" s="279">
        <f t="shared" si="33"/>
        <v>0</v>
      </c>
      <c r="AE80" s="279">
        <f t="shared" si="34"/>
        <v>0</v>
      </c>
      <c r="AF80" s="279">
        <f t="shared" si="35"/>
        <v>0</v>
      </c>
      <c r="AG80" s="279">
        <f t="shared" si="36"/>
        <v>0</v>
      </c>
      <c r="AH80" s="279">
        <f t="shared" si="37"/>
        <v>0</v>
      </c>
      <c r="AI80" s="279">
        <f t="shared" si="38"/>
        <v>0</v>
      </c>
      <c r="AJ80" s="279">
        <f t="shared" si="39"/>
        <v>0</v>
      </c>
      <c r="AK80" s="279">
        <f t="shared" si="40"/>
        <v>0</v>
      </c>
      <c r="AL80" s="279">
        <f t="shared" si="41"/>
        <v>100</v>
      </c>
      <c r="AM80" s="279">
        <f t="shared" si="42"/>
        <v>100</v>
      </c>
      <c r="AN80" s="279">
        <f t="shared" si="43"/>
        <v>100</v>
      </c>
      <c r="AO80" s="279">
        <f t="shared" si="44"/>
        <v>100</v>
      </c>
    </row>
    <row r="81" spans="8:41" x14ac:dyDescent="1.3">
      <c r="H81" s="252" t="s">
        <v>734</v>
      </c>
      <c r="I81" s="253">
        <f>'СВОД продуктов'!F1642</f>
        <v>0</v>
      </c>
      <c r="J81" s="253">
        <f>'СВОД продуктов'!G1642</f>
        <v>0</v>
      </c>
      <c r="K81" s="253">
        <f>'СВОД продуктов'!H1642</f>
        <v>0</v>
      </c>
      <c r="L81" s="253">
        <f>'СВОД продуктов'!I1642</f>
        <v>0</v>
      </c>
      <c r="O81" s="259" t="s">
        <v>735</v>
      </c>
      <c r="P81" s="279">
        <f>'СВОД продуктов'!H189</f>
        <v>8.0000000000000018</v>
      </c>
      <c r="Q81" s="279">
        <f>'СВОД продуктов'!I189</f>
        <v>10</v>
      </c>
      <c r="R81" s="279">
        <f>'СВОД продуктов'!J189</f>
        <v>8.0000000000000018</v>
      </c>
      <c r="S81" s="279">
        <f>'СВОД продуктов'!K189</f>
        <v>10</v>
      </c>
      <c r="T81" s="279">
        <f t="shared" si="27"/>
        <v>0.40000000000000008</v>
      </c>
      <c r="U81" s="279">
        <f t="shared" si="28"/>
        <v>0.5</v>
      </c>
      <c r="V81" s="279">
        <f t="shared" si="29"/>
        <v>0.40000000000000008</v>
      </c>
      <c r="W81" s="279">
        <f t="shared" si="30"/>
        <v>0.5</v>
      </c>
      <c r="X81" s="280">
        <v>0.4</v>
      </c>
      <c r="Y81" s="280">
        <v>0.5</v>
      </c>
      <c r="Z81" s="280">
        <v>0.4</v>
      </c>
      <c r="AA81" s="280">
        <v>0.5</v>
      </c>
      <c r="AB81" s="279">
        <f t="shared" si="31"/>
        <v>0</v>
      </c>
      <c r="AC81" s="279">
        <f t="shared" si="32"/>
        <v>0</v>
      </c>
      <c r="AD81" s="279">
        <f t="shared" si="33"/>
        <v>0</v>
      </c>
      <c r="AE81" s="279">
        <f t="shared" si="34"/>
        <v>0</v>
      </c>
      <c r="AF81" s="279">
        <f t="shared" si="35"/>
        <v>0</v>
      </c>
      <c r="AG81" s="279">
        <f t="shared" si="36"/>
        <v>0</v>
      </c>
      <c r="AH81" s="279">
        <f t="shared" si="37"/>
        <v>0</v>
      </c>
      <c r="AI81" s="279">
        <f t="shared" si="38"/>
        <v>0</v>
      </c>
      <c r="AJ81" s="279">
        <f t="shared" si="39"/>
        <v>0</v>
      </c>
      <c r="AK81" s="279">
        <f t="shared" si="40"/>
        <v>0</v>
      </c>
      <c r="AL81" s="279">
        <f t="shared" si="41"/>
        <v>100.00000000000001</v>
      </c>
      <c r="AM81" s="279">
        <f t="shared" si="42"/>
        <v>100</v>
      </c>
      <c r="AN81" s="279">
        <f t="shared" si="43"/>
        <v>100.00000000000001</v>
      </c>
      <c r="AO81" s="279">
        <f t="shared" si="44"/>
        <v>100</v>
      </c>
    </row>
    <row r="82" spans="8:41" ht="109.5" customHeight="1" x14ac:dyDescent="1.3">
      <c r="H82" s="252" t="s">
        <v>736</v>
      </c>
      <c r="I82" s="253">
        <f>'СВОД продуктов'!F1648</f>
        <v>0</v>
      </c>
      <c r="J82" s="253">
        <f>'СВОД продуктов'!G1648</f>
        <v>0</v>
      </c>
      <c r="K82" s="253">
        <f>'СВОД продуктов'!H1648</f>
        <v>0</v>
      </c>
      <c r="L82" s="253">
        <f>'СВОД продуктов'!I1648</f>
        <v>0</v>
      </c>
      <c r="O82" s="259" t="s">
        <v>737</v>
      </c>
      <c r="P82" s="279">
        <f>'СВОД продуктов'!H1614</f>
        <v>80</v>
      </c>
      <c r="Q82" s="279">
        <f>'СВОД продуктов'!I1614</f>
        <v>120</v>
      </c>
      <c r="R82" s="279">
        <f>'СВОД продуктов'!J1614</f>
        <v>80</v>
      </c>
      <c r="S82" s="279">
        <f>'СВОД продуктов'!K1614</f>
        <v>120</v>
      </c>
      <c r="T82" s="279">
        <f t="shared" si="27"/>
        <v>4</v>
      </c>
      <c r="U82" s="279">
        <f t="shared" si="28"/>
        <v>6</v>
      </c>
      <c r="V82" s="279">
        <f t="shared" si="29"/>
        <v>4</v>
      </c>
      <c r="W82" s="279">
        <f t="shared" si="30"/>
        <v>6</v>
      </c>
      <c r="X82" s="280">
        <v>4</v>
      </c>
      <c r="Y82" s="280">
        <v>6</v>
      </c>
      <c r="Z82" s="280">
        <v>4</v>
      </c>
      <c r="AA82" s="280">
        <v>6</v>
      </c>
      <c r="AB82" s="279">
        <f>X82-T82</f>
        <v>0</v>
      </c>
      <c r="AC82" s="279">
        <f t="shared" si="32"/>
        <v>0</v>
      </c>
      <c r="AD82" s="279">
        <f t="shared" si="33"/>
        <v>0</v>
      </c>
      <c r="AE82" s="279">
        <f t="shared" si="34"/>
        <v>0</v>
      </c>
      <c r="AF82" s="279">
        <f t="shared" si="35"/>
        <v>0</v>
      </c>
      <c r="AG82" s="279">
        <f t="shared" si="36"/>
        <v>0</v>
      </c>
      <c r="AH82" s="279">
        <f t="shared" si="37"/>
        <v>0</v>
      </c>
      <c r="AI82" s="279">
        <f t="shared" si="38"/>
        <v>0</v>
      </c>
      <c r="AJ82" s="279">
        <f t="shared" si="39"/>
        <v>0</v>
      </c>
      <c r="AK82" s="279">
        <f t="shared" si="40"/>
        <v>0</v>
      </c>
      <c r="AL82" s="279">
        <f t="shared" si="41"/>
        <v>100</v>
      </c>
      <c r="AM82" s="279">
        <f t="shared" si="42"/>
        <v>100</v>
      </c>
      <c r="AN82" s="279">
        <f t="shared" si="43"/>
        <v>100</v>
      </c>
      <c r="AO82" s="279">
        <f t="shared" si="44"/>
        <v>100</v>
      </c>
    </row>
    <row r="83" spans="8:41" x14ac:dyDescent="1.3">
      <c r="H83" s="252" t="s">
        <v>738</v>
      </c>
      <c r="I83" s="253">
        <f>'СВОД продуктов'!F1753</f>
        <v>0</v>
      </c>
      <c r="J83" s="253">
        <f>'СВОД продуктов'!G1753</f>
        <v>0</v>
      </c>
      <c r="K83" s="253">
        <f>'СВОД продуктов'!H1753</f>
        <v>0</v>
      </c>
      <c r="L83" s="253">
        <f>'СВОД продуктов'!I1753</f>
        <v>0</v>
      </c>
    </row>
    <row r="84" spans="8:41" x14ac:dyDescent="1.3">
      <c r="H84" s="252" t="s">
        <v>739</v>
      </c>
      <c r="I84" s="253">
        <f>'СВОД продуктов'!F1789</f>
        <v>0</v>
      </c>
      <c r="J84" s="253">
        <f>'СВОД продуктов'!G1789</f>
        <v>0</v>
      </c>
      <c r="K84" s="253">
        <f>'СВОД продуктов'!H1789</f>
        <v>0</v>
      </c>
      <c r="L84" s="253">
        <f>'СВОД продуктов'!I1789</f>
        <v>0</v>
      </c>
    </row>
    <row r="85" spans="8:41" x14ac:dyDescent="1.3">
      <c r="H85" s="252" t="s">
        <v>740</v>
      </c>
      <c r="I85" s="253">
        <f>'СВОД продуктов'!F1793</f>
        <v>0</v>
      </c>
      <c r="J85" s="253">
        <f>'СВОД продуктов'!G1793</f>
        <v>0</v>
      </c>
      <c r="K85" s="253">
        <f>'СВОД продуктов'!H1793</f>
        <v>0</v>
      </c>
      <c r="L85" s="253">
        <f>'СВОД продуктов'!I1793</f>
        <v>0</v>
      </c>
    </row>
    <row r="86" spans="8:41" x14ac:dyDescent="1.3">
      <c r="H86" s="252" t="s">
        <v>741</v>
      </c>
      <c r="I86" s="253">
        <f>'СВОД продуктов'!F1801</f>
        <v>0</v>
      </c>
      <c r="J86" s="253">
        <f>'СВОД продуктов'!G1801</f>
        <v>0</v>
      </c>
      <c r="K86" s="253">
        <f>'СВОД продуктов'!H1801</f>
        <v>0</v>
      </c>
      <c r="L86" s="253">
        <f>'СВОД продуктов'!I1801</f>
        <v>0</v>
      </c>
    </row>
    <row r="87" spans="8:41" x14ac:dyDescent="1.3">
      <c r="H87" s="252" t="s">
        <v>742</v>
      </c>
      <c r="I87" s="253">
        <f>'СВОД продуктов'!F1802</f>
        <v>0</v>
      </c>
      <c r="J87" s="253">
        <f>'СВОД продуктов'!G1802</f>
        <v>0</v>
      </c>
      <c r="K87" s="253">
        <f>'СВОД продуктов'!H1802</f>
        <v>0</v>
      </c>
      <c r="L87" s="253">
        <f>'СВОД продуктов'!I1802</f>
        <v>0</v>
      </c>
    </row>
    <row r="88" spans="8:41" x14ac:dyDescent="1.3">
      <c r="H88" s="252" t="s">
        <v>743</v>
      </c>
      <c r="I88" s="253">
        <f>'СВОД продуктов'!F1811</f>
        <v>0</v>
      </c>
      <c r="J88" s="253">
        <f>'СВОД продуктов'!G1811</f>
        <v>0</v>
      </c>
      <c r="K88" s="253">
        <f>'СВОД продуктов'!H1811</f>
        <v>0</v>
      </c>
      <c r="L88" s="253">
        <f>'СВОД продуктов'!I1811</f>
        <v>0</v>
      </c>
    </row>
    <row r="89" spans="8:41" x14ac:dyDescent="1.3">
      <c r="H89" s="252" t="s">
        <v>744</v>
      </c>
      <c r="I89" s="253">
        <f>'СВОД продуктов'!F1814</f>
        <v>0</v>
      </c>
      <c r="J89" s="253">
        <f>'СВОД продуктов'!G1814</f>
        <v>0</v>
      </c>
      <c r="K89" s="253">
        <f>'СВОД продуктов'!H1814</f>
        <v>0</v>
      </c>
      <c r="L89" s="253">
        <f>'СВОД продуктов'!I1814</f>
        <v>0</v>
      </c>
    </row>
    <row r="90" spans="8:41" x14ac:dyDescent="1.3">
      <c r="H90" s="252" t="e">
        <f>Лист12!#REF!</f>
        <v>#REF!</v>
      </c>
      <c r="I90" s="252" t="e">
        <f>Лист12!#REF!</f>
        <v>#REF!</v>
      </c>
      <c r="J90" s="252" t="e">
        <f>Лист12!#REF!</f>
        <v>#REF!</v>
      </c>
      <c r="K90" s="252" t="e">
        <f>Лист12!#REF!</f>
        <v>#REF!</v>
      </c>
      <c r="L90" s="252" t="e">
        <f>Лист12!#REF!</f>
        <v>#REF!</v>
      </c>
    </row>
    <row r="91" spans="8:41" x14ac:dyDescent="1.3">
      <c r="K91" s="267"/>
      <c r="L91" s="267"/>
    </row>
    <row r="92" spans="8:41" x14ac:dyDescent="1.3">
      <c r="K92" s="267"/>
      <c r="L92" s="267"/>
    </row>
    <row r="93" spans="8:41" x14ac:dyDescent="1.3">
      <c r="K93" s="267"/>
      <c r="L93" s="267"/>
    </row>
    <row r="94" spans="8:41" x14ac:dyDescent="1.3">
      <c r="K94" s="267"/>
      <c r="L94" s="267"/>
    </row>
    <row r="95" spans="8:41" x14ac:dyDescent="1.3">
      <c r="K95" s="267"/>
      <c r="L95" s="267"/>
    </row>
    <row r="96" spans="8:41" x14ac:dyDescent="1.3">
      <c r="K96" s="267"/>
      <c r="L96" s="267"/>
    </row>
    <row r="103" spans="11:12" x14ac:dyDescent="1.3">
      <c r="K103" s="267"/>
      <c r="L103" s="267"/>
    </row>
    <row r="104" spans="11:12" x14ac:dyDescent="1.3">
      <c r="K104" s="267"/>
      <c r="L104" s="267"/>
    </row>
    <row r="105" spans="11:12" x14ac:dyDescent="1.3">
      <c r="K105" s="267"/>
      <c r="L105" s="267"/>
    </row>
    <row r="106" spans="11:12" x14ac:dyDescent="1.3">
      <c r="K106" s="267"/>
      <c r="L106" s="267"/>
    </row>
    <row r="107" spans="11:12" x14ac:dyDescent="1.3">
      <c r="K107" s="267"/>
      <c r="L107" s="267"/>
    </row>
    <row r="108" spans="11:12" x14ac:dyDescent="1.3">
      <c r="K108" s="267"/>
      <c r="L108" s="267"/>
    </row>
    <row r="109" spans="11:12" x14ac:dyDescent="1.3">
      <c r="K109" s="267"/>
      <c r="L109" s="267"/>
    </row>
    <row r="110" spans="11:12" x14ac:dyDescent="1.3">
      <c r="K110" s="267"/>
      <c r="L110" s="267"/>
    </row>
    <row r="111" spans="11:12" x14ac:dyDescent="1.3">
      <c r="K111" s="267"/>
      <c r="L111" s="267"/>
    </row>
    <row r="113" spans="11:12" x14ac:dyDescent="1.3">
      <c r="K113" s="267"/>
      <c r="L113" s="267"/>
    </row>
    <row r="114" spans="11:12" x14ac:dyDescent="1.3">
      <c r="K114" s="267"/>
      <c r="L114" s="267"/>
    </row>
    <row r="115" spans="11:12" x14ac:dyDescent="1.3">
      <c r="K115" s="267"/>
      <c r="L115" s="267"/>
    </row>
    <row r="119" spans="11:12" x14ac:dyDescent="1.3">
      <c r="K119" s="267"/>
      <c r="L119" s="267"/>
    </row>
    <row r="120" spans="11:12" x14ac:dyDescent="1.3">
      <c r="K120" s="267"/>
      <c r="L120" s="267"/>
    </row>
    <row r="124" spans="11:12" x14ac:dyDescent="1.3">
      <c r="K124" s="267"/>
      <c r="L124" s="267"/>
    </row>
    <row r="125" spans="11:12" x14ac:dyDescent="1.3">
      <c r="K125" s="267"/>
      <c r="L125" s="267"/>
    </row>
    <row r="126" spans="11:12" x14ac:dyDescent="1.3">
      <c r="K126" s="267"/>
      <c r="L126" s="267"/>
    </row>
    <row r="127" spans="11:12" x14ac:dyDescent="1.3">
      <c r="K127" s="267"/>
      <c r="L127" s="267"/>
    </row>
    <row r="128" spans="11:12" x14ac:dyDescent="1.3">
      <c r="K128" s="267"/>
      <c r="L128" s="267"/>
    </row>
    <row r="131" spans="11:12" x14ac:dyDescent="1.3">
      <c r="K131" s="267"/>
      <c r="L131" s="267"/>
    </row>
    <row r="132" spans="11:12" x14ac:dyDescent="1.3">
      <c r="K132" s="267"/>
      <c r="L132" s="267"/>
    </row>
    <row r="133" spans="11:12" x14ac:dyDescent="1.3">
      <c r="K133" s="267"/>
      <c r="L133" s="267"/>
    </row>
    <row r="159" spans="11:12" x14ac:dyDescent="1.3">
      <c r="K159" s="267"/>
      <c r="L159" s="267"/>
    </row>
    <row r="160" spans="11:12" x14ac:dyDescent="1.3">
      <c r="K160" s="267"/>
      <c r="L160" s="267"/>
    </row>
    <row r="161" spans="11:12" x14ac:dyDescent="1.3">
      <c r="K161" s="267"/>
      <c r="L161" s="267"/>
    </row>
    <row r="162" spans="11:12" x14ac:dyDescent="1.3">
      <c r="K162" s="267"/>
      <c r="L162" s="267"/>
    </row>
    <row r="163" spans="11:12" x14ac:dyDescent="1.3">
      <c r="K163" s="267"/>
      <c r="L163" s="267"/>
    </row>
    <row r="164" spans="11:12" x14ac:dyDescent="1.3">
      <c r="K164" s="267"/>
      <c r="L164" s="267"/>
    </row>
    <row r="165" spans="11:12" x14ac:dyDescent="1.3">
      <c r="K165" s="267"/>
      <c r="L165" s="267"/>
    </row>
    <row r="166" spans="11:12" x14ac:dyDescent="1.3">
      <c r="K166" s="267"/>
      <c r="L166" s="267"/>
    </row>
    <row r="167" spans="11:12" x14ac:dyDescent="1.3">
      <c r="K167" s="267"/>
      <c r="L167" s="267"/>
    </row>
    <row r="168" spans="11:12" x14ac:dyDescent="1.3">
      <c r="K168" s="267"/>
      <c r="L168" s="267"/>
    </row>
    <row r="169" spans="11:12" x14ac:dyDescent="1.3">
      <c r="K169" s="267"/>
      <c r="L169" s="267"/>
    </row>
    <row r="170" spans="11:12" x14ac:dyDescent="1.3">
      <c r="K170" s="267"/>
      <c r="L170" s="267"/>
    </row>
    <row r="171" spans="11:12" x14ac:dyDescent="1.3">
      <c r="K171" s="267"/>
      <c r="L171" s="267"/>
    </row>
    <row r="172" spans="11:12" x14ac:dyDescent="1.3">
      <c r="K172" s="267"/>
      <c r="L172" s="267"/>
    </row>
    <row r="173" spans="11:12" x14ac:dyDescent="1.3">
      <c r="K173" s="267"/>
      <c r="L173" s="267"/>
    </row>
    <row r="174" spans="11:12" x14ac:dyDescent="1.3">
      <c r="K174" s="267"/>
      <c r="L174" s="267"/>
    </row>
    <row r="175" spans="11:12" x14ac:dyDescent="1.3">
      <c r="K175" s="267"/>
      <c r="L175" s="267"/>
    </row>
    <row r="176" spans="11:12" x14ac:dyDescent="1.3">
      <c r="K176" s="267"/>
      <c r="L176" s="267"/>
    </row>
    <row r="177" spans="11:12" x14ac:dyDescent="1.3">
      <c r="K177" s="267"/>
      <c r="L177" s="267"/>
    </row>
    <row r="178" spans="11:12" x14ac:dyDescent="1.3">
      <c r="K178" s="267"/>
      <c r="L178" s="267"/>
    </row>
    <row r="179" spans="11:12" x14ac:dyDescent="1.3">
      <c r="K179" s="267"/>
      <c r="L179" s="267"/>
    </row>
    <row r="180" spans="11:12" x14ac:dyDescent="1.3">
      <c r="K180" s="267"/>
      <c r="L180" s="267"/>
    </row>
    <row r="181" spans="11:12" x14ac:dyDescent="1.3">
      <c r="K181" s="267"/>
      <c r="L181" s="267"/>
    </row>
    <row r="182" spans="11:12" x14ac:dyDescent="1.3">
      <c r="K182" s="267"/>
      <c r="L182" s="267"/>
    </row>
    <row r="183" spans="11:12" x14ac:dyDescent="1.3">
      <c r="K183" s="267"/>
      <c r="L183" s="267"/>
    </row>
    <row r="184" spans="11:12" x14ac:dyDescent="1.3">
      <c r="K184" s="267"/>
      <c r="L184" s="267"/>
    </row>
    <row r="185" spans="11:12" x14ac:dyDescent="1.3">
      <c r="K185" s="267"/>
      <c r="L185" s="267"/>
    </row>
    <row r="186" spans="11:12" x14ac:dyDescent="1.3">
      <c r="K186" s="267"/>
      <c r="L186" s="267"/>
    </row>
    <row r="189" spans="11:12" x14ac:dyDescent="1.3">
      <c r="K189" s="267"/>
      <c r="L189" s="267"/>
    </row>
    <row r="190" spans="11:12" x14ac:dyDescent="1.3">
      <c r="K190" s="267"/>
      <c r="L190" s="267"/>
    </row>
    <row r="191" spans="11:12" x14ac:dyDescent="1.3">
      <c r="K191" s="267"/>
      <c r="L191" s="267"/>
    </row>
    <row r="192" spans="11:12" x14ac:dyDescent="1.3">
      <c r="K192" s="267"/>
      <c r="L192" s="267"/>
    </row>
    <row r="193" spans="11:12" x14ac:dyDescent="1.3">
      <c r="K193" s="267"/>
      <c r="L193" s="267"/>
    </row>
    <row r="194" spans="11:12" x14ac:dyDescent="1.3">
      <c r="K194" s="267"/>
      <c r="L194" s="267"/>
    </row>
    <row r="200" spans="11:12" x14ac:dyDescent="1.3">
      <c r="K200" s="267"/>
      <c r="L200" s="267"/>
    </row>
    <row r="201" spans="11:12" x14ac:dyDescent="1.3">
      <c r="K201" s="267"/>
      <c r="L201" s="267"/>
    </row>
    <row r="205" spans="11:12" x14ac:dyDescent="1.3">
      <c r="K205" s="267"/>
      <c r="L205" s="267"/>
    </row>
    <row r="206" spans="11:12" x14ac:dyDescent="1.3">
      <c r="K206" s="267"/>
      <c r="L206" s="267"/>
    </row>
    <row r="209" spans="11:12" x14ac:dyDescent="1.3">
      <c r="K209" s="267"/>
      <c r="L209" s="267"/>
    </row>
    <row r="211" spans="11:12" x14ac:dyDescent="1.3">
      <c r="K211" s="267"/>
      <c r="L211" s="267"/>
    </row>
    <row r="212" spans="11:12" x14ac:dyDescent="1.3">
      <c r="K212" s="267"/>
      <c r="L212" s="267"/>
    </row>
    <row r="215" spans="11:12" x14ac:dyDescent="1.3">
      <c r="K215" s="267"/>
      <c r="L215" s="267"/>
    </row>
    <row r="216" spans="11:12" x14ac:dyDescent="1.3">
      <c r="K216" s="267"/>
      <c r="L216" s="267"/>
    </row>
    <row r="219" spans="11:12" x14ac:dyDescent="1.3">
      <c r="K219" s="267"/>
      <c r="L219" s="267"/>
    </row>
    <row r="221" spans="11:12" x14ac:dyDescent="1.3">
      <c r="K221" s="267"/>
      <c r="L221" s="267"/>
    </row>
    <row r="223" spans="11:12" x14ac:dyDescent="1.3">
      <c r="K223" s="267"/>
      <c r="L223" s="267"/>
    </row>
    <row r="224" spans="11:12" x14ac:dyDescent="1.3">
      <c r="K224" s="267"/>
      <c r="L224" s="267"/>
    </row>
    <row r="225" spans="11:12" x14ac:dyDescent="1.3">
      <c r="K225" s="267"/>
      <c r="L225" s="267"/>
    </row>
    <row r="226" spans="11:12" x14ac:dyDescent="1.3">
      <c r="K226" s="267"/>
      <c r="L226" s="267"/>
    </row>
    <row r="227" spans="11:12" x14ac:dyDescent="1.3">
      <c r="K227" s="267"/>
      <c r="L227" s="267"/>
    </row>
    <row r="228" spans="11:12" x14ac:dyDescent="1.3">
      <c r="K228" s="267"/>
      <c r="L228" s="267"/>
    </row>
    <row r="237" spans="11:12" x14ac:dyDescent="1.3">
      <c r="K237" s="267"/>
      <c r="L237" s="267"/>
    </row>
    <row r="238" spans="11:12" x14ac:dyDescent="1.3">
      <c r="K238" s="267"/>
      <c r="L238" s="267"/>
    </row>
    <row r="239" spans="11:12" x14ac:dyDescent="1.3">
      <c r="K239" s="267"/>
      <c r="L239" s="267"/>
    </row>
    <row r="240" spans="11:12" x14ac:dyDescent="1.3">
      <c r="K240" s="267"/>
      <c r="L240" s="267"/>
    </row>
    <row r="241" spans="11:12" x14ac:dyDescent="1.3">
      <c r="K241" s="267"/>
      <c r="L241" s="267"/>
    </row>
    <row r="242" spans="11:12" x14ac:dyDescent="1.3">
      <c r="K242" s="267"/>
      <c r="L242" s="267"/>
    </row>
    <row r="243" spans="11:12" x14ac:dyDescent="1.3">
      <c r="K243" s="267"/>
      <c r="L243" s="267"/>
    </row>
    <row r="244" spans="11:12" x14ac:dyDescent="1.3">
      <c r="K244" s="267"/>
      <c r="L244" s="267"/>
    </row>
    <row r="249" spans="11:12" x14ac:dyDescent="1.3">
      <c r="K249" s="267"/>
      <c r="L249" s="267"/>
    </row>
    <row r="250" spans="11:12" x14ac:dyDescent="1.3">
      <c r="K250" s="267"/>
      <c r="L250" s="267"/>
    </row>
    <row r="251" spans="11:12" x14ac:dyDescent="1.3">
      <c r="K251" s="267"/>
      <c r="L251" s="267"/>
    </row>
    <row r="252" spans="11:12" x14ac:dyDescent="1.3">
      <c r="K252" s="267"/>
      <c r="L252" s="267"/>
    </row>
    <row r="254" spans="11:12" x14ac:dyDescent="1.3">
      <c r="K254" s="267"/>
      <c r="L254" s="267"/>
    </row>
    <row r="255" spans="11:12" x14ac:dyDescent="1.3">
      <c r="K255" s="267"/>
      <c r="L255" s="267"/>
    </row>
    <row r="256" spans="11:12" x14ac:dyDescent="1.3">
      <c r="K256" s="267"/>
      <c r="L256" s="267"/>
    </row>
    <row r="257" spans="11:12" x14ac:dyDescent="1.3">
      <c r="K257" s="267"/>
      <c r="L257" s="267"/>
    </row>
    <row r="266" spans="11:12" x14ac:dyDescent="1.3">
      <c r="K266" s="267"/>
      <c r="L266" s="267"/>
    </row>
    <row r="267" spans="11:12" x14ac:dyDescent="1.3">
      <c r="K267" s="267"/>
      <c r="L267" s="267"/>
    </row>
    <row r="268" spans="11:12" x14ac:dyDescent="1.3">
      <c r="K268" s="267"/>
      <c r="L268" s="267"/>
    </row>
    <row r="284" spans="11:12" x14ac:dyDescent="1.3">
      <c r="K284" s="267"/>
      <c r="L284" s="267"/>
    </row>
    <row r="285" spans="11:12" x14ac:dyDescent="1.3">
      <c r="K285" s="267"/>
      <c r="L285" s="267"/>
    </row>
    <row r="286" spans="11:12" x14ac:dyDescent="1.3">
      <c r="K286" s="267"/>
      <c r="L286" s="267"/>
    </row>
    <row r="287" spans="11:12" x14ac:dyDescent="1.3">
      <c r="K287" s="267"/>
      <c r="L287" s="267"/>
    </row>
    <row r="288" spans="11:12" x14ac:dyDescent="1.3">
      <c r="K288" s="267"/>
      <c r="L288" s="267"/>
    </row>
    <row r="289" spans="11:12" x14ac:dyDescent="1.3">
      <c r="K289" s="267"/>
      <c r="L289" s="267"/>
    </row>
    <row r="290" spans="11:12" x14ac:dyDescent="1.3">
      <c r="K290" s="267"/>
      <c r="L290" s="267"/>
    </row>
    <row r="291" spans="11:12" x14ac:dyDescent="1.3">
      <c r="K291" s="267"/>
      <c r="L291" s="267"/>
    </row>
    <row r="292" spans="11:12" x14ac:dyDescent="1.3">
      <c r="K292" s="267"/>
      <c r="L292" s="267"/>
    </row>
    <row r="293" spans="11:12" x14ac:dyDescent="1.3">
      <c r="K293" s="267"/>
      <c r="L293" s="267"/>
    </row>
    <row r="294" spans="11:12" x14ac:dyDescent="1.3">
      <c r="K294" s="267"/>
      <c r="L294" s="267"/>
    </row>
    <row r="295" spans="11:12" x14ac:dyDescent="1.3">
      <c r="K295" s="267"/>
      <c r="L295" s="267"/>
    </row>
    <row r="296" spans="11:12" x14ac:dyDescent="1.3">
      <c r="K296" s="267"/>
      <c r="L296" s="267"/>
    </row>
    <row r="297" spans="11:12" x14ac:dyDescent="1.3">
      <c r="K297" s="267"/>
      <c r="L297" s="267"/>
    </row>
    <row r="301" spans="11:12" x14ac:dyDescent="1.3">
      <c r="K301" s="267"/>
      <c r="L301" s="267"/>
    </row>
    <row r="322" spans="11:12" x14ac:dyDescent="1.3">
      <c r="K322" s="267"/>
      <c r="L322" s="267"/>
    </row>
    <row r="323" spans="11:12" x14ac:dyDescent="1.3">
      <c r="K323" s="267"/>
      <c r="L323" s="267"/>
    </row>
    <row r="324" spans="11:12" x14ac:dyDescent="1.3">
      <c r="K324" s="267"/>
      <c r="L324" s="267"/>
    </row>
    <row r="325" spans="11:12" x14ac:dyDescent="1.3">
      <c r="K325" s="267"/>
      <c r="L325" s="267"/>
    </row>
    <row r="326" spans="11:12" x14ac:dyDescent="1.3">
      <c r="K326" s="267"/>
      <c r="L326" s="267"/>
    </row>
    <row r="327" spans="11:12" x14ac:dyDescent="1.3">
      <c r="K327" s="267"/>
      <c r="L327" s="267"/>
    </row>
    <row r="328" spans="11:12" x14ac:dyDescent="1.3">
      <c r="K328" s="267"/>
      <c r="L328" s="267"/>
    </row>
    <row r="329" spans="11:12" x14ac:dyDescent="1.3">
      <c r="K329" s="267"/>
      <c r="L329" s="267"/>
    </row>
    <row r="330" spans="11:12" x14ac:dyDescent="1.3">
      <c r="K330" s="267"/>
      <c r="L330" s="267"/>
    </row>
    <row r="331" spans="11:12" x14ac:dyDescent="1.3">
      <c r="K331" s="267"/>
      <c r="L331" s="267"/>
    </row>
    <row r="332" spans="11:12" x14ac:dyDescent="1.3">
      <c r="K332" s="267"/>
      <c r="L332" s="267"/>
    </row>
    <row r="333" spans="11:12" x14ac:dyDescent="1.3">
      <c r="K333" s="267"/>
      <c r="L333" s="267"/>
    </row>
    <row r="334" spans="11:12" x14ac:dyDescent="1.3">
      <c r="K334" s="267"/>
      <c r="L334" s="267"/>
    </row>
    <row r="335" spans="11:12" x14ac:dyDescent="1.3">
      <c r="K335" s="267"/>
      <c r="L335" s="267"/>
    </row>
    <row r="336" spans="11:12" x14ac:dyDescent="1.3">
      <c r="K336" s="267"/>
      <c r="L336" s="267"/>
    </row>
    <row r="337" spans="11:12" x14ac:dyDescent="1.3">
      <c r="K337" s="267"/>
      <c r="L337" s="267"/>
    </row>
    <row r="338" spans="11:12" x14ac:dyDescent="1.3">
      <c r="K338" s="267"/>
      <c r="L338" s="267"/>
    </row>
    <row r="339" spans="11:12" x14ac:dyDescent="1.3">
      <c r="K339" s="267"/>
      <c r="L339" s="267"/>
    </row>
    <row r="340" spans="11:12" x14ac:dyDescent="1.3">
      <c r="K340" s="267"/>
      <c r="L340" s="267"/>
    </row>
    <row r="341" spans="11:12" x14ac:dyDescent="1.3">
      <c r="K341" s="267"/>
      <c r="L341" s="267"/>
    </row>
    <row r="342" spans="11:12" x14ac:dyDescent="1.3">
      <c r="K342" s="267"/>
      <c r="L342" s="267"/>
    </row>
    <row r="343" spans="11:12" x14ac:dyDescent="1.3">
      <c r="K343" s="267"/>
      <c r="L343" s="267"/>
    </row>
    <row r="344" spans="11:12" x14ac:dyDescent="1.3">
      <c r="K344" s="267"/>
      <c r="L344" s="267"/>
    </row>
    <row r="345" spans="11:12" x14ac:dyDescent="1.3">
      <c r="K345" s="267"/>
      <c r="L345" s="267"/>
    </row>
    <row r="346" spans="11:12" x14ac:dyDescent="1.3">
      <c r="K346" s="267"/>
      <c r="L346" s="267"/>
    </row>
    <row r="347" spans="11:12" x14ac:dyDescent="1.3">
      <c r="K347" s="267"/>
      <c r="L347" s="267"/>
    </row>
    <row r="349" spans="11:12" x14ac:dyDescent="1.3">
      <c r="K349" s="267"/>
      <c r="L349" s="267"/>
    </row>
    <row r="350" spans="11:12" x14ac:dyDescent="1.3">
      <c r="K350" s="267"/>
      <c r="L350" s="267"/>
    </row>
    <row r="351" spans="11:12" x14ac:dyDescent="1.3">
      <c r="K351" s="267"/>
      <c r="L351" s="267"/>
    </row>
    <row r="352" spans="11:12" x14ac:dyDescent="1.3">
      <c r="K352" s="267"/>
      <c r="L352" s="267"/>
    </row>
    <row r="368" spans="11:12" x14ac:dyDescent="1.3">
      <c r="K368" s="267"/>
      <c r="L368" s="267"/>
    </row>
    <row r="369" spans="11:12" x14ac:dyDescent="1.3">
      <c r="K369" s="267"/>
      <c r="L369" s="267"/>
    </row>
    <row r="370" spans="11:12" x14ac:dyDescent="1.3">
      <c r="K370" s="267"/>
      <c r="L370" s="267"/>
    </row>
    <row r="371" spans="11:12" x14ac:dyDescent="1.3">
      <c r="K371" s="267"/>
      <c r="L371" s="267"/>
    </row>
    <row r="372" spans="11:12" x14ac:dyDescent="1.3">
      <c r="K372" s="267"/>
      <c r="L372" s="267"/>
    </row>
    <row r="373" spans="11:12" x14ac:dyDescent="1.3">
      <c r="K373" s="267"/>
      <c r="L373" s="267"/>
    </row>
    <row r="374" spans="11:12" x14ac:dyDescent="1.3">
      <c r="K374" s="267"/>
      <c r="L374" s="267"/>
    </row>
    <row r="375" spans="11:12" x14ac:dyDescent="1.3">
      <c r="K375" s="267"/>
      <c r="L375" s="267"/>
    </row>
    <row r="376" spans="11:12" x14ac:dyDescent="1.3">
      <c r="K376" s="267"/>
      <c r="L376" s="267"/>
    </row>
    <row r="377" spans="11:12" x14ac:dyDescent="1.3">
      <c r="K377" s="267"/>
      <c r="L377" s="267"/>
    </row>
    <row r="378" spans="11:12" x14ac:dyDescent="1.3">
      <c r="K378" s="267"/>
      <c r="L378" s="267"/>
    </row>
    <row r="379" spans="11:12" x14ac:dyDescent="1.3">
      <c r="K379" s="267"/>
      <c r="L379" s="267"/>
    </row>
    <row r="380" spans="11:12" x14ac:dyDescent="1.3">
      <c r="K380" s="267"/>
      <c r="L380" s="267"/>
    </row>
    <row r="381" spans="11:12" x14ac:dyDescent="1.3">
      <c r="K381" s="267"/>
      <c r="L381" s="267"/>
    </row>
    <row r="382" spans="11:12" x14ac:dyDescent="1.3">
      <c r="K382" s="267"/>
      <c r="L382" s="267"/>
    </row>
    <row r="383" spans="11:12" x14ac:dyDescent="1.3">
      <c r="K383" s="267"/>
      <c r="L383" s="267"/>
    </row>
    <row r="384" spans="11:12" x14ac:dyDescent="1.3">
      <c r="K384" s="267"/>
      <c r="L384" s="267"/>
    </row>
    <row r="385" spans="11:12" x14ac:dyDescent="1.3">
      <c r="K385" s="267"/>
      <c r="L385" s="267"/>
    </row>
    <row r="386" spans="11:12" x14ac:dyDescent="1.3">
      <c r="K386" s="267"/>
      <c r="L386" s="267"/>
    </row>
    <row r="388" spans="11:12" x14ac:dyDescent="1.3">
      <c r="K388" s="267"/>
      <c r="L388" s="267"/>
    </row>
    <row r="393" spans="11:12" x14ac:dyDescent="1.3">
      <c r="K393" s="267"/>
      <c r="L393" s="267"/>
    </row>
    <row r="394" spans="11:12" x14ac:dyDescent="1.3">
      <c r="K394" s="267"/>
      <c r="L394" s="267"/>
    </row>
    <row r="395" spans="11:12" x14ac:dyDescent="1.3">
      <c r="K395" s="267"/>
      <c r="L395" s="267"/>
    </row>
    <row r="396" spans="11:12" x14ac:dyDescent="1.3">
      <c r="K396" s="267"/>
      <c r="L396" s="267"/>
    </row>
    <row r="398" spans="11:12" x14ac:dyDescent="1.3">
      <c r="K398" s="267"/>
      <c r="L398" s="267"/>
    </row>
    <row r="402" spans="11:12" x14ac:dyDescent="1.3">
      <c r="K402" s="267"/>
      <c r="L402" s="267"/>
    </row>
    <row r="408" spans="11:12" x14ac:dyDescent="1.3">
      <c r="K408" s="267"/>
      <c r="L408" s="267"/>
    </row>
    <row r="409" spans="11:12" x14ac:dyDescent="1.3">
      <c r="K409" s="267"/>
      <c r="L409" s="267"/>
    </row>
    <row r="410" spans="11:12" x14ac:dyDescent="1.3">
      <c r="K410" s="267"/>
      <c r="L410" s="267"/>
    </row>
    <row r="411" spans="11:12" x14ac:dyDescent="1.3">
      <c r="K411" s="267"/>
      <c r="L411" s="267"/>
    </row>
    <row r="412" spans="11:12" x14ac:dyDescent="1.3">
      <c r="K412" s="267"/>
      <c r="L412" s="267"/>
    </row>
    <row r="413" spans="11:12" x14ac:dyDescent="1.3">
      <c r="K413" s="267"/>
      <c r="L413" s="267"/>
    </row>
    <row r="414" spans="11:12" x14ac:dyDescent="1.3">
      <c r="K414" s="267"/>
      <c r="L414" s="267"/>
    </row>
    <row r="415" spans="11:12" x14ac:dyDescent="1.3">
      <c r="K415" s="267"/>
      <c r="L415" s="267"/>
    </row>
    <row r="416" spans="11:12" x14ac:dyDescent="1.3">
      <c r="K416" s="267"/>
      <c r="L416" s="267"/>
    </row>
    <row r="420" spans="11:12" x14ac:dyDescent="1.3">
      <c r="K420" s="267"/>
      <c r="L420" s="267"/>
    </row>
    <row r="421" spans="11:12" x14ac:dyDescent="1.3">
      <c r="K421" s="267"/>
      <c r="L421" s="267"/>
    </row>
    <row r="422" spans="11:12" x14ac:dyDescent="1.3">
      <c r="K422" s="267"/>
      <c r="L422" s="267"/>
    </row>
    <row r="423" spans="11:12" x14ac:dyDescent="1.3">
      <c r="K423" s="267"/>
      <c r="L423" s="267"/>
    </row>
    <row r="424" spans="11:12" x14ac:dyDescent="1.3">
      <c r="K424" s="267"/>
      <c r="L424" s="267"/>
    </row>
    <row r="425" spans="11:12" x14ac:dyDescent="1.3">
      <c r="K425" s="267"/>
      <c r="L425" s="267"/>
    </row>
    <row r="426" spans="11:12" x14ac:dyDescent="1.3">
      <c r="K426" s="267"/>
      <c r="L426" s="267"/>
    </row>
    <row r="428" spans="11:12" x14ac:dyDescent="1.3">
      <c r="K428" s="267"/>
      <c r="L428" s="267"/>
    </row>
    <row r="429" spans="11:12" x14ac:dyDescent="1.3">
      <c r="K429" s="267"/>
      <c r="L429" s="267"/>
    </row>
    <row r="430" spans="11:12" x14ac:dyDescent="1.3">
      <c r="K430" s="267"/>
      <c r="L430" s="267"/>
    </row>
    <row r="431" spans="11:12" x14ac:dyDescent="1.3">
      <c r="K431" s="267"/>
      <c r="L431" s="267"/>
    </row>
    <row r="433" spans="11:12" x14ac:dyDescent="1.3">
      <c r="K433" s="267"/>
      <c r="L433" s="267"/>
    </row>
    <row r="434" spans="11:12" x14ac:dyDescent="1.3">
      <c r="K434" s="267"/>
      <c r="L434" s="267"/>
    </row>
    <row r="435" spans="11:12" x14ac:dyDescent="1.3">
      <c r="K435" s="267"/>
      <c r="L435" s="267"/>
    </row>
    <row r="436" spans="11:12" x14ac:dyDescent="1.3">
      <c r="K436" s="267"/>
      <c r="L436" s="267"/>
    </row>
    <row r="439" spans="11:12" x14ac:dyDescent="1.3">
      <c r="K439" s="267"/>
      <c r="L439" s="267"/>
    </row>
    <row r="440" spans="11:12" x14ac:dyDescent="1.3">
      <c r="K440" s="267"/>
      <c r="L440" s="267"/>
    </row>
    <row r="443" spans="11:12" x14ac:dyDescent="1.3">
      <c r="K443" s="267"/>
      <c r="L443" s="267"/>
    </row>
    <row r="450" spans="11:12" x14ac:dyDescent="1.3">
      <c r="K450" s="267"/>
      <c r="L450" s="267"/>
    </row>
    <row r="451" spans="11:12" x14ac:dyDescent="1.3">
      <c r="K451" s="267"/>
      <c r="L451" s="267"/>
    </row>
    <row r="452" spans="11:12" x14ac:dyDescent="1.3">
      <c r="K452" s="267"/>
      <c r="L452" s="267"/>
    </row>
    <row r="453" spans="11:12" x14ac:dyDescent="1.3">
      <c r="K453" s="267"/>
      <c r="L453" s="267"/>
    </row>
    <row r="454" spans="11:12" x14ac:dyDescent="1.3">
      <c r="K454" s="267"/>
      <c r="L454" s="267"/>
    </row>
    <row r="455" spans="11:12" x14ac:dyDescent="1.3">
      <c r="K455" s="267"/>
      <c r="L455" s="267"/>
    </row>
    <row r="456" spans="11:12" x14ac:dyDescent="1.3">
      <c r="K456" s="267"/>
      <c r="L456" s="267"/>
    </row>
    <row r="457" spans="11:12" x14ac:dyDescent="1.3">
      <c r="K457" s="267"/>
      <c r="L457" s="267"/>
    </row>
    <row r="458" spans="11:12" x14ac:dyDescent="1.3">
      <c r="K458" s="267"/>
      <c r="L458" s="267"/>
    </row>
    <row r="459" spans="11:12" x14ac:dyDescent="1.3">
      <c r="K459" s="267"/>
      <c r="L459" s="267"/>
    </row>
    <row r="460" spans="11:12" x14ac:dyDescent="1.3">
      <c r="K460" s="267"/>
      <c r="L460" s="267"/>
    </row>
    <row r="461" spans="11:12" x14ac:dyDescent="1.3">
      <c r="K461" s="267"/>
      <c r="L461" s="267"/>
    </row>
    <row r="462" spans="11:12" x14ac:dyDescent="1.3">
      <c r="K462" s="267"/>
      <c r="L462" s="267"/>
    </row>
    <row r="463" spans="11:12" x14ac:dyDescent="1.3">
      <c r="K463" s="267"/>
      <c r="L463" s="267"/>
    </row>
    <row r="464" spans="11:12" x14ac:dyDescent="1.3">
      <c r="K464" s="267"/>
      <c r="L464" s="267"/>
    </row>
    <row r="465" spans="11:12" x14ac:dyDescent="1.3">
      <c r="K465" s="267"/>
      <c r="L465" s="267"/>
    </row>
    <row r="466" spans="11:12" x14ac:dyDescent="1.3">
      <c r="K466" s="267"/>
      <c r="L466" s="267"/>
    </row>
    <row r="467" spans="11:12" x14ac:dyDescent="1.3">
      <c r="K467" s="267"/>
      <c r="L467" s="267"/>
    </row>
    <row r="488" spans="11:12" x14ac:dyDescent="1.3">
      <c r="K488" s="267"/>
      <c r="L488" s="267"/>
    </row>
    <row r="489" spans="11:12" x14ac:dyDescent="1.3">
      <c r="K489" s="267"/>
      <c r="L489" s="267"/>
    </row>
    <row r="490" spans="11:12" x14ac:dyDescent="1.3">
      <c r="K490" s="267"/>
      <c r="L490" s="267"/>
    </row>
    <row r="491" spans="11:12" x14ac:dyDescent="1.3">
      <c r="K491" s="267"/>
      <c r="L491" s="267"/>
    </row>
    <row r="492" spans="11:12" x14ac:dyDescent="1.3">
      <c r="K492" s="267"/>
      <c r="L492" s="267"/>
    </row>
    <row r="493" spans="11:12" x14ac:dyDescent="1.3">
      <c r="K493" s="267"/>
      <c r="L493" s="267"/>
    </row>
    <row r="494" spans="11:12" x14ac:dyDescent="1.3">
      <c r="K494" s="267"/>
      <c r="L494" s="267"/>
    </row>
    <row r="495" spans="11:12" x14ac:dyDescent="1.3">
      <c r="K495" s="267"/>
      <c r="L495" s="267"/>
    </row>
    <row r="496" spans="11:12" x14ac:dyDescent="1.3">
      <c r="K496" s="267"/>
      <c r="L496" s="267"/>
    </row>
    <row r="497" spans="11:12" x14ac:dyDescent="1.3">
      <c r="K497" s="267"/>
      <c r="L497" s="267"/>
    </row>
    <row r="498" spans="11:12" x14ac:dyDescent="1.3">
      <c r="K498" s="267"/>
      <c r="L498" s="267"/>
    </row>
    <row r="499" spans="11:12" x14ac:dyDescent="1.3">
      <c r="K499" s="267"/>
      <c r="L499" s="267"/>
    </row>
    <row r="500" spans="11:12" x14ac:dyDescent="1.3">
      <c r="K500" s="267"/>
      <c r="L500" s="267"/>
    </row>
    <row r="501" spans="11:12" x14ac:dyDescent="1.3">
      <c r="K501" s="267"/>
      <c r="L501" s="267"/>
    </row>
    <row r="514" spans="11:12" x14ac:dyDescent="1.3">
      <c r="K514" s="267"/>
      <c r="L514" s="267"/>
    </row>
    <row r="515" spans="11:12" x14ac:dyDescent="1.3">
      <c r="K515" s="267"/>
      <c r="L515" s="267"/>
    </row>
    <row r="516" spans="11:12" x14ac:dyDescent="1.3">
      <c r="K516" s="267"/>
      <c r="L516" s="267"/>
    </row>
    <row r="517" spans="11:12" x14ac:dyDescent="1.3">
      <c r="K517" s="267"/>
      <c r="L517" s="267"/>
    </row>
    <row r="518" spans="11:12" x14ac:dyDescent="1.3">
      <c r="K518" s="267"/>
      <c r="L518" s="267"/>
    </row>
    <row r="519" spans="11:12" x14ac:dyDescent="1.3">
      <c r="K519" s="267"/>
      <c r="L519" s="267"/>
    </row>
    <row r="520" spans="11:12" x14ac:dyDescent="1.3">
      <c r="K520" s="267"/>
      <c r="L520" s="267"/>
    </row>
    <row r="521" spans="11:12" x14ac:dyDescent="1.3">
      <c r="K521" s="267"/>
      <c r="L521" s="267"/>
    </row>
    <row r="522" spans="11:12" x14ac:dyDescent="1.3">
      <c r="K522" s="267"/>
      <c r="L522" s="267"/>
    </row>
    <row r="523" spans="11:12" x14ac:dyDescent="1.3">
      <c r="K523" s="267"/>
      <c r="L523" s="267"/>
    </row>
    <row r="524" spans="11:12" x14ac:dyDescent="1.3">
      <c r="K524" s="267"/>
      <c r="L524" s="267"/>
    </row>
    <row r="525" spans="11:12" x14ac:dyDescent="1.3">
      <c r="K525" s="267"/>
      <c r="L525" s="267"/>
    </row>
    <row r="526" spans="11:12" x14ac:dyDescent="1.3">
      <c r="K526" s="267"/>
      <c r="L526" s="267"/>
    </row>
    <row r="527" spans="11:12" x14ac:dyDescent="1.3">
      <c r="K527" s="267"/>
      <c r="L527" s="267"/>
    </row>
    <row r="528" spans="11:12" x14ac:dyDescent="1.3">
      <c r="K528" s="267"/>
      <c r="L528" s="267"/>
    </row>
    <row r="529" spans="11:12" x14ac:dyDescent="1.3">
      <c r="K529" s="267"/>
      <c r="L529" s="267"/>
    </row>
    <row r="530" spans="11:12" x14ac:dyDescent="1.3">
      <c r="K530" s="267"/>
      <c r="L530" s="267"/>
    </row>
    <row r="531" spans="11:12" x14ac:dyDescent="1.3">
      <c r="K531" s="267"/>
      <c r="L531" s="267"/>
    </row>
    <row r="532" spans="11:12" x14ac:dyDescent="1.3">
      <c r="K532" s="267"/>
      <c r="L532" s="267"/>
    </row>
    <row r="533" spans="11:12" x14ac:dyDescent="1.3">
      <c r="K533" s="267"/>
      <c r="L533" s="267"/>
    </row>
    <row r="544" spans="11:12" x14ac:dyDescent="1.3">
      <c r="K544" s="267"/>
      <c r="L544" s="267"/>
    </row>
    <row r="545" spans="11:12" x14ac:dyDescent="1.3">
      <c r="K545" s="267"/>
      <c r="L545" s="267"/>
    </row>
    <row r="548" spans="11:12" x14ac:dyDescent="1.3">
      <c r="K548" s="267"/>
      <c r="L548" s="267"/>
    </row>
    <row r="549" spans="11:12" x14ac:dyDescent="1.3">
      <c r="K549" s="267"/>
      <c r="L549" s="267"/>
    </row>
    <row r="550" spans="11:12" x14ac:dyDescent="1.3">
      <c r="K550" s="267"/>
      <c r="L550" s="267"/>
    </row>
    <row r="551" spans="11:12" x14ac:dyDescent="1.3">
      <c r="K551" s="267"/>
      <c r="L551" s="267"/>
    </row>
    <row r="554" spans="11:12" x14ac:dyDescent="1.3">
      <c r="K554" s="267"/>
      <c r="L554" s="267"/>
    </row>
    <row r="556" spans="11:12" x14ac:dyDescent="1.3">
      <c r="K556" s="267"/>
      <c r="L556" s="267"/>
    </row>
    <row r="557" spans="11:12" x14ac:dyDescent="1.3">
      <c r="K557" s="267"/>
      <c r="L557" s="267"/>
    </row>
    <row r="559" spans="11:12" x14ac:dyDescent="1.3">
      <c r="K559" s="267"/>
      <c r="L559" s="267"/>
    </row>
    <row r="561" spans="11:12" x14ac:dyDescent="1.3">
      <c r="K561" s="267"/>
      <c r="L561" s="267"/>
    </row>
    <row r="562" spans="11:12" x14ac:dyDescent="1.3">
      <c r="K562" s="267"/>
      <c r="L562" s="267"/>
    </row>
    <row r="565" spans="11:12" x14ac:dyDescent="1.3">
      <c r="K565" s="267"/>
      <c r="L565" s="267"/>
    </row>
    <row r="567" spans="11:12" x14ac:dyDescent="1.3">
      <c r="K567" s="267"/>
      <c r="L567" s="267"/>
    </row>
    <row r="569" spans="11:12" x14ac:dyDescent="1.3">
      <c r="K569" s="267"/>
      <c r="L569" s="267"/>
    </row>
    <row r="571" spans="11:12" x14ac:dyDescent="1.3">
      <c r="K571" s="267"/>
      <c r="L571" s="267"/>
    </row>
    <row r="574" spans="11:12" x14ac:dyDescent="1.3">
      <c r="K574" s="267"/>
      <c r="L574" s="267"/>
    </row>
    <row r="575" spans="11:12" x14ac:dyDescent="1.3">
      <c r="K575" s="267"/>
      <c r="L575" s="267"/>
    </row>
    <row r="579" spans="11:12" x14ac:dyDescent="1.3">
      <c r="K579" s="267"/>
      <c r="L579" s="267"/>
    </row>
    <row r="582" spans="11:12" x14ac:dyDescent="1.3">
      <c r="K582" s="267"/>
      <c r="L582" s="267"/>
    </row>
    <row r="583" spans="11:12" x14ac:dyDescent="1.3">
      <c r="K583" s="267"/>
      <c r="L583" s="267"/>
    </row>
    <row r="584" spans="11:12" x14ac:dyDescent="1.3">
      <c r="K584" s="267"/>
      <c r="L584" s="267"/>
    </row>
    <row r="585" spans="11:12" x14ac:dyDescent="1.3">
      <c r="K585" s="267"/>
      <c r="L585" s="267"/>
    </row>
    <row r="586" spans="11:12" x14ac:dyDescent="1.3">
      <c r="K586" s="267"/>
      <c r="L586" s="267"/>
    </row>
    <row r="587" spans="11:12" x14ac:dyDescent="1.3">
      <c r="K587" s="267"/>
      <c r="L587" s="267"/>
    </row>
    <row r="596" spans="9:12" x14ac:dyDescent="1.3">
      <c r="I596" s="268"/>
      <c r="J596" s="268"/>
      <c r="K596" s="269"/>
      <c r="L596" s="269"/>
    </row>
    <row r="597" spans="9:12" x14ac:dyDescent="1.3">
      <c r="I597" s="268"/>
      <c r="J597" s="268"/>
      <c r="K597" s="269"/>
      <c r="L597" s="269"/>
    </row>
    <row r="598" spans="9:12" x14ac:dyDescent="1.3">
      <c r="I598" s="268"/>
      <c r="J598" s="268"/>
      <c r="K598" s="268"/>
      <c r="L598" s="268"/>
    </row>
    <row r="599" spans="9:12" x14ac:dyDescent="1.3">
      <c r="K599" s="267"/>
      <c r="L599" s="267"/>
    </row>
    <row r="600" spans="9:12" x14ac:dyDescent="1.3">
      <c r="K600" s="267"/>
      <c r="L600" s="267"/>
    </row>
    <row r="604" spans="9:12" x14ac:dyDescent="1.3">
      <c r="K604" s="267"/>
      <c r="L604" s="267"/>
    </row>
    <row r="605" spans="9:12" x14ac:dyDescent="1.3">
      <c r="K605" s="267"/>
      <c r="L605" s="267"/>
    </row>
    <row r="606" spans="9:12" x14ac:dyDescent="1.3">
      <c r="K606" s="267"/>
      <c r="L606" s="267"/>
    </row>
    <row r="607" spans="9:12" x14ac:dyDescent="1.3">
      <c r="K607" s="267"/>
      <c r="L607" s="267"/>
    </row>
    <row r="611" spans="11:12" x14ac:dyDescent="1.3">
      <c r="K611" s="267"/>
      <c r="L611" s="267"/>
    </row>
    <row r="613" spans="11:12" x14ac:dyDescent="1.3">
      <c r="K613" s="267"/>
      <c r="L613" s="267"/>
    </row>
    <row r="614" spans="11:12" x14ac:dyDescent="1.3">
      <c r="K614" s="267"/>
      <c r="L614" s="267"/>
    </row>
    <row r="616" spans="11:12" x14ac:dyDescent="1.3">
      <c r="K616" s="267"/>
      <c r="L616" s="267"/>
    </row>
    <row r="617" spans="11:12" x14ac:dyDescent="1.3">
      <c r="K617" s="267"/>
      <c r="L617" s="267"/>
    </row>
    <row r="618" spans="11:12" x14ac:dyDescent="1.3">
      <c r="K618" s="267"/>
      <c r="L618" s="267"/>
    </row>
    <row r="624" spans="11:12" x14ac:dyDescent="1.3">
      <c r="K624" s="267"/>
      <c r="L624" s="267"/>
    </row>
    <row r="625" spans="11:12" x14ac:dyDescent="1.3">
      <c r="K625" s="267"/>
      <c r="L625" s="267"/>
    </row>
    <row r="626" spans="11:12" x14ac:dyDescent="1.3">
      <c r="K626" s="267"/>
      <c r="L626" s="267"/>
    </row>
    <row r="628" spans="11:12" x14ac:dyDescent="1.3">
      <c r="K628" s="267"/>
      <c r="L628" s="267"/>
    </row>
    <row r="631" spans="11:12" x14ac:dyDescent="1.3">
      <c r="K631" s="267"/>
      <c r="L631" s="267"/>
    </row>
    <row r="632" spans="11:12" x14ac:dyDescent="1.3">
      <c r="K632" s="267"/>
      <c r="L632" s="267"/>
    </row>
    <row r="633" spans="11:12" x14ac:dyDescent="1.3">
      <c r="K633" s="267"/>
      <c r="L633" s="267"/>
    </row>
    <row r="635" spans="11:12" x14ac:dyDescent="1.3">
      <c r="K635" s="267"/>
      <c r="L635" s="267"/>
    </row>
    <row r="636" spans="11:12" x14ac:dyDescent="1.3">
      <c r="K636" s="267"/>
      <c r="L636" s="267"/>
    </row>
    <row r="637" spans="11:12" x14ac:dyDescent="1.3">
      <c r="K637" s="267"/>
      <c r="L637" s="267"/>
    </row>
    <row r="639" spans="11:12" x14ac:dyDescent="1.3">
      <c r="K639" s="267"/>
      <c r="L639" s="267"/>
    </row>
    <row r="643" spans="11:12" x14ac:dyDescent="1.3">
      <c r="K643" s="267"/>
      <c r="L643" s="267"/>
    </row>
    <row r="644" spans="11:12" x14ac:dyDescent="1.3">
      <c r="K644" s="267"/>
      <c r="L644" s="267"/>
    </row>
    <row r="645" spans="11:12" x14ac:dyDescent="1.3">
      <c r="K645" s="267"/>
      <c r="L645" s="267"/>
    </row>
    <row r="648" spans="11:12" x14ac:dyDescent="1.3">
      <c r="K648" s="267"/>
      <c r="L648" s="267"/>
    </row>
    <row r="649" spans="11:12" x14ac:dyDescent="1.3">
      <c r="K649" s="267"/>
      <c r="L649" s="267"/>
    </row>
    <row r="650" spans="11:12" x14ac:dyDescent="1.3">
      <c r="K650" s="267"/>
      <c r="L650" s="267"/>
    </row>
    <row r="651" spans="11:12" x14ac:dyDescent="1.3">
      <c r="K651" s="267"/>
      <c r="L651" s="267"/>
    </row>
    <row r="652" spans="11:12" x14ac:dyDescent="1.3">
      <c r="K652" s="267"/>
      <c r="L652" s="267"/>
    </row>
    <row r="653" spans="11:12" x14ac:dyDescent="1.3">
      <c r="K653" s="267"/>
      <c r="L653" s="267"/>
    </row>
    <row r="654" spans="11:12" x14ac:dyDescent="1.3">
      <c r="K654" s="267"/>
      <c r="L654" s="267"/>
    </row>
    <row r="655" spans="11:12" x14ac:dyDescent="1.3">
      <c r="K655" s="267"/>
      <c r="L655" s="267"/>
    </row>
    <row r="656" spans="11:12" x14ac:dyDescent="1.3">
      <c r="K656" s="267"/>
      <c r="L656" s="267"/>
    </row>
    <row r="657" spans="11:12" x14ac:dyDescent="1.3">
      <c r="K657" s="267"/>
      <c r="L657" s="267"/>
    </row>
    <row r="658" spans="11:12" x14ac:dyDescent="1.3">
      <c r="K658" s="267"/>
      <c r="L658" s="267"/>
    </row>
    <row r="659" spans="11:12" x14ac:dyDescent="1.3">
      <c r="K659" s="267"/>
      <c r="L659" s="267"/>
    </row>
    <row r="660" spans="11:12" x14ac:dyDescent="1.3">
      <c r="K660" s="267"/>
      <c r="L660" s="267"/>
    </row>
    <row r="661" spans="11:12" x14ac:dyDescent="1.3">
      <c r="K661" s="267"/>
      <c r="L661" s="267"/>
    </row>
    <row r="662" spans="11:12" x14ac:dyDescent="1.3">
      <c r="K662" s="267"/>
      <c r="L662" s="267"/>
    </row>
    <row r="663" spans="11:12" x14ac:dyDescent="1.3">
      <c r="K663" s="267"/>
      <c r="L663" s="267"/>
    </row>
    <row r="664" spans="11:12" x14ac:dyDescent="1.3">
      <c r="K664" s="267"/>
      <c r="L664" s="267"/>
    </row>
    <row r="665" spans="11:12" x14ac:dyDescent="1.3">
      <c r="K665" s="267"/>
      <c r="L665" s="267"/>
    </row>
    <row r="666" spans="11:12" x14ac:dyDescent="1.3">
      <c r="K666" s="267"/>
      <c r="L666" s="267"/>
    </row>
    <row r="667" spans="11:12" x14ac:dyDescent="1.3">
      <c r="K667" s="267"/>
      <c r="L667" s="267"/>
    </row>
    <row r="668" spans="11:12" x14ac:dyDescent="1.3">
      <c r="K668" s="267"/>
      <c r="L668" s="267"/>
    </row>
    <row r="670" spans="11:12" x14ac:dyDescent="1.3">
      <c r="K670" s="267"/>
      <c r="L670" s="267"/>
    </row>
    <row r="671" spans="11:12" x14ac:dyDescent="1.3">
      <c r="K671" s="267"/>
      <c r="L671" s="267"/>
    </row>
    <row r="672" spans="11:12" x14ac:dyDescent="1.3">
      <c r="K672" s="267"/>
      <c r="L672" s="267"/>
    </row>
    <row r="673" spans="11:12" x14ac:dyDescent="1.3">
      <c r="K673" s="267"/>
      <c r="L673" s="267"/>
    </row>
    <row r="674" spans="11:12" x14ac:dyDescent="1.3">
      <c r="K674" s="267"/>
      <c r="L674" s="267"/>
    </row>
    <row r="676" spans="11:12" x14ac:dyDescent="1.3">
      <c r="K676" s="267"/>
      <c r="L676" s="267"/>
    </row>
    <row r="677" spans="11:12" x14ac:dyDescent="1.3">
      <c r="K677" s="267"/>
      <c r="L677" s="267"/>
    </row>
    <row r="678" spans="11:12" x14ac:dyDescent="1.3">
      <c r="K678" s="267"/>
      <c r="L678" s="267"/>
    </row>
    <row r="696" spans="11:12" x14ac:dyDescent="1.3">
      <c r="K696" s="267"/>
      <c r="L696" s="267"/>
    </row>
    <row r="715" spans="11:12" x14ac:dyDescent="1.3">
      <c r="K715" s="267"/>
      <c r="L715" s="267"/>
    </row>
    <row r="716" spans="11:12" x14ac:dyDescent="1.3">
      <c r="K716" s="267"/>
      <c r="L716" s="267"/>
    </row>
    <row r="717" spans="11:12" x14ac:dyDescent="1.3">
      <c r="K717" s="267"/>
      <c r="L717" s="267"/>
    </row>
    <row r="718" spans="11:12" x14ac:dyDescent="1.3">
      <c r="K718" s="267"/>
      <c r="L718" s="267"/>
    </row>
    <row r="719" spans="11:12" x14ac:dyDescent="1.3">
      <c r="K719" s="267"/>
      <c r="L719" s="267"/>
    </row>
    <row r="720" spans="11:12" x14ac:dyDescent="1.3">
      <c r="K720" s="267"/>
      <c r="L720" s="267"/>
    </row>
    <row r="721" spans="11:12" x14ac:dyDescent="1.3">
      <c r="K721" s="267"/>
      <c r="L721" s="267"/>
    </row>
    <row r="722" spans="11:12" x14ac:dyDescent="1.3">
      <c r="K722" s="267"/>
      <c r="L722" s="267"/>
    </row>
    <row r="723" spans="11:12" x14ac:dyDescent="1.3">
      <c r="K723" s="267"/>
      <c r="L723" s="267"/>
    </row>
    <row r="724" spans="11:12" x14ac:dyDescent="1.3">
      <c r="K724" s="267"/>
      <c r="L724" s="267"/>
    </row>
    <row r="725" spans="11:12" x14ac:dyDescent="1.3">
      <c r="K725" s="267"/>
      <c r="L725" s="267"/>
    </row>
    <row r="726" spans="11:12" x14ac:dyDescent="1.3">
      <c r="K726" s="267"/>
      <c r="L726" s="267"/>
    </row>
    <row r="727" spans="11:12" x14ac:dyDescent="1.3">
      <c r="K727" s="267"/>
      <c r="L727" s="267"/>
    </row>
    <row r="728" spans="11:12" x14ac:dyDescent="1.3">
      <c r="K728" s="267"/>
      <c r="L728" s="267"/>
    </row>
    <row r="729" spans="11:12" x14ac:dyDescent="1.3">
      <c r="K729" s="267"/>
      <c r="L729" s="267"/>
    </row>
    <row r="730" spans="11:12" x14ac:dyDescent="1.3">
      <c r="K730" s="267"/>
      <c r="L730" s="267"/>
    </row>
    <row r="731" spans="11:12" x14ac:dyDescent="1.3">
      <c r="K731" s="267"/>
      <c r="L731" s="267"/>
    </row>
    <row r="732" spans="11:12" x14ac:dyDescent="1.3">
      <c r="K732" s="267"/>
      <c r="L732" s="267"/>
    </row>
    <row r="733" spans="11:12" x14ac:dyDescent="1.3">
      <c r="K733" s="267"/>
      <c r="L733" s="267"/>
    </row>
    <row r="734" spans="11:12" x14ac:dyDescent="1.3">
      <c r="K734" s="267"/>
      <c r="L734" s="267"/>
    </row>
    <row r="764" spans="11:12" x14ac:dyDescent="1.3">
      <c r="K764" s="267"/>
      <c r="L764" s="267"/>
    </row>
    <row r="765" spans="11:12" x14ac:dyDescent="1.3">
      <c r="K765" s="267"/>
      <c r="L765" s="267"/>
    </row>
    <row r="766" spans="11:12" x14ac:dyDescent="1.3">
      <c r="K766" s="267"/>
      <c r="L766" s="267"/>
    </row>
    <row r="767" spans="11:12" x14ac:dyDescent="1.3">
      <c r="K767" s="267"/>
      <c r="L767" s="267"/>
    </row>
    <row r="768" spans="11:12" x14ac:dyDescent="1.3">
      <c r="K768" s="267"/>
      <c r="L768" s="267"/>
    </row>
    <row r="769" spans="11:12" x14ac:dyDescent="1.3">
      <c r="K769" s="267"/>
      <c r="L769" s="267"/>
    </row>
    <row r="770" spans="11:12" x14ac:dyDescent="1.3">
      <c r="K770" s="267"/>
      <c r="L770" s="267"/>
    </row>
    <row r="771" spans="11:12" x14ac:dyDescent="1.3">
      <c r="K771" s="267"/>
      <c r="L771" s="267"/>
    </row>
    <row r="772" spans="11:12" x14ac:dyDescent="1.3">
      <c r="K772" s="267"/>
      <c r="L772" s="267"/>
    </row>
    <row r="773" spans="11:12" x14ac:dyDescent="1.3">
      <c r="K773" s="267"/>
      <c r="L773" s="267"/>
    </row>
    <row r="774" spans="11:12" x14ac:dyDescent="1.3">
      <c r="K774" s="267"/>
      <c r="L774" s="267"/>
    </row>
    <row r="775" spans="11:12" x14ac:dyDescent="1.3">
      <c r="K775" s="267"/>
      <c r="L775" s="267"/>
    </row>
    <row r="776" spans="11:12" x14ac:dyDescent="1.3">
      <c r="K776" s="267"/>
      <c r="L776" s="267"/>
    </row>
    <row r="777" spans="11:12" x14ac:dyDescent="1.3">
      <c r="K777" s="267"/>
      <c r="L777" s="267"/>
    </row>
    <row r="778" spans="11:12" x14ac:dyDescent="1.3">
      <c r="K778" s="267"/>
      <c r="L778" s="267"/>
    </row>
    <row r="779" spans="11:12" x14ac:dyDescent="1.3">
      <c r="K779" s="267"/>
      <c r="L779" s="267"/>
    </row>
    <row r="780" spans="11:12" x14ac:dyDescent="1.3">
      <c r="K780" s="267"/>
      <c r="L780" s="267"/>
    </row>
    <row r="781" spans="11:12" x14ac:dyDescent="1.3">
      <c r="K781" s="267"/>
      <c r="L781" s="267"/>
    </row>
    <row r="782" spans="11:12" x14ac:dyDescent="1.3">
      <c r="K782" s="267"/>
      <c r="L782" s="267"/>
    </row>
    <row r="783" spans="11:12" x14ac:dyDescent="1.3">
      <c r="K783" s="267"/>
      <c r="L783" s="267"/>
    </row>
    <row r="784" spans="11:12" x14ac:dyDescent="1.3">
      <c r="K784" s="267"/>
      <c r="L784" s="267"/>
    </row>
    <row r="785" spans="11:12" x14ac:dyDescent="1.3">
      <c r="K785" s="267"/>
      <c r="L785" s="267"/>
    </row>
    <row r="786" spans="11:12" x14ac:dyDescent="1.3">
      <c r="K786" s="267"/>
      <c r="L786" s="267"/>
    </row>
    <row r="787" spans="11:12" x14ac:dyDescent="1.3">
      <c r="K787" s="267"/>
      <c r="L787" s="267"/>
    </row>
    <row r="788" spans="11:12" x14ac:dyDescent="1.3">
      <c r="K788" s="267"/>
      <c r="L788" s="267"/>
    </row>
    <row r="789" spans="11:12" x14ac:dyDescent="1.3">
      <c r="K789" s="267"/>
      <c r="L789" s="267"/>
    </row>
    <row r="790" spans="11:12" x14ac:dyDescent="1.3">
      <c r="K790" s="267"/>
      <c r="L790" s="267"/>
    </row>
    <row r="791" spans="11:12" x14ac:dyDescent="1.3">
      <c r="K791" s="267"/>
      <c r="L791" s="267"/>
    </row>
    <row r="792" spans="11:12" x14ac:dyDescent="1.3">
      <c r="K792" s="267"/>
      <c r="L792" s="267"/>
    </row>
    <row r="793" spans="11:12" x14ac:dyDescent="1.3">
      <c r="K793" s="267"/>
      <c r="L793" s="267"/>
    </row>
    <row r="794" spans="11:12" x14ac:dyDescent="1.3">
      <c r="K794" s="267"/>
      <c r="L794" s="267"/>
    </row>
    <row r="795" spans="11:12" x14ac:dyDescent="1.3">
      <c r="K795" s="267"/>
      <c r="L795" s="267"/>
    </row>
    <row r="796" spans="11:12" x14ac:dyDescent="1.3">
      <c r="K796" s="267"/>
      <c r="L796" s="267"/>
    </row>
    <row r="797" spans="11:12" x14ac:dyDescent="1.3">
      <c r="K797" s="267"/>
      <c r="L797" s="267"/>
    </row>
    <row r="798" spans="11:12" x14ac:dyDescent="1.3">
      <c r="K798" s="267"/>
      <c r="L798" s="267"/>
    </row>
    <row r="799" spans="11:12" x14ac:dyDescent="1.3">
      <c r="K799" s="267"/>
      <c r="L799" s="267"/>
    </row>
    <row r="800" spans="11:12" x14ac:dyDescent="1.3">
      <c r="K800" s="267"/>
      <c r="L800" s="267"/>
    </row>
    <row r="801" spans="11:12" x14ac:dyDescent="1.3">
      <c r="K801" s="267"/>
      <c r="L801" s="267"/>
    </row>
    <row r="802" spans="11:12" x14ac:dyDescent="1.3">
      <c r="K802" s="267"/>
      <c r="L802" s="267"/>
    </row>
    <row r="803" spans="11:12" x14ac:dyDescent="1.3">
      <c r="K803" s="267"/>
      <c r="L803" s="267"/>
    </row>
    <row r="804" spans="11:12" x14ac:dyDescent="1.3">
      <c r="K804" s="267"/>
      <c r="L804" s="267"/>
    </row>
    <row r="805" spans="11:12" x14ac:dyDescent="1.3">
      <c r="K805" s="267"/>
      <c r="L805" s="267"/>
    </row>
    <row r="806" spans="11:12" x14ac:dyDescent="1.3">
      <c r="K806" s="267"/>
      <c r="L806" s="267"/>
    </row>
    <row r="807" spans="11:12" x14ac:dyDescent="1.3">
      <c r="K807" s="267"/>
      <c r="L807" s="267"/>
    </row>
    <row r="808" spans="11:12" x14ac:dyDescent="1.3">
      <c r="K808" s="267"/>
      <c r="L808" s="267"/>
    </row>
    <row r="809" spans="11:12" x14ac:dyDescent="1.3">
      <c r="K809" s="267"/>
      <c r="L809" s="267"/>
    </row>
    <row r="810" spans="11:12" x14ac:dyDescent="1.3">
      <c r="K810" s="267"/>
      <c r="L810" s="267"/>
    </row>
    <row r="812" spans="11:12" x14ac:dyDescent="1.3">
      <c r="K812" s="267"/>
      <c r="L812" s="267"/>
    </row>
    <row r="815" spans="11:12" x14ac:dyDescent="1.3">
      <c r="K815" s="267"/>
      <c r="L815" s="267"/>
    </row>
    <row r="816" spans="11:12" x14ac:dyDescent="1.3">
      <c r="K816" s="267"/>
      <c r="L816" s="267"/>
    </row>
    <row r="817" spans="11:12" x14ac:dyDescent="1.3">
      <c r="K817" s="267"/>
      <c r="L817" s="267"/>
    </row>
    <row r="818" spans="11:12" x14ac:dyDescent="1.3">
      <c r="K818" s="267"/>
      <c r="L818" s="267"/>
    </row>
    <row r="819" spans="11:12" x14ac:dyDescent="1.3">
      <c r="K819" s="267"/>
      <c r="L819" s="267"/>
    </row>
    <row r="820" spans="11:12" x14ac:dyDescent="1.3">
      <c r="K820" s="267"/>
      <c r="L820" s="267"/>
    </row>
    <row r="840" spans="11:12" x14ac:dyDescent="1.3">
      <c r="K840" s="267"/>
      <c r="L840" s="267"/>
    </row>
    <row r="841" spans="11:12" x14ac:dyDescent="1.3">
      <c r="K841" s="267"/>
      <c r="L841" s="267"/>
    </row>
    <row r="842" spans="11:12" x14ac:dyDescent="1.3">
      <c r="K842" s="267"/>
      <c r="L842" s="267"/>
    </row>
    <row r="843" spans="11:12" x14ac:dyDescent="1.3">
      <c r="K843" s="267"/>
      <c r="L843" s="267"/>
    </row>
    <row r="844" spans="11:12" x14ac:dyDescent="1.3">
      <c r="K844" s="267"/>
      <c r="L844" s="267"/>
    </row>
    <row r="845" spans="11:12" x14ac:dyDescent="1.3">
      <c r="K845" s="267"/>
      <c r="L845" s="267"/>
    </row>
    <row r="846" spans="11:12" x14ac:dyDescent="1.3">
      <c r="K846" s="267"/>
      <c r="L846" s="267"/>
    </row>
    <row r="847" spans="11:12" x14ac:dyDescent="1.3">
      <c r="K847" s="267"/>
      <c r="L847" s="267"/>
    </row>
    <row r="848" spans="11:12" x14ac:dyDescent="1.3">
      <c r="K848" s="267"/>
      <c r="L848" s="267"/>
    </row>
    <row r="849" spans="11:12" x14ac:dyDescent="1.3">
      <c r="K849" s="267"/>
      <c r="L849" s="267"/>
    </row>
    <row r="850" spans="11:12" x14ac:dyDescent="1.3">
      <c r="K850" s="267"/>
      <c r="L850" s="267"/>
    </row>
    <row r="851" spans="11:12" x14ac:dyDescent="1.3">
      <c r="K851" s="267"/>
      <c r="L851" s="267"/>
    </row>
    <row r="852" spans="11:12" x14ac:dyDescent="1.3">
      <c r="K852" s="267"/>
      <c r="L852" s="267"/>
    </row>
    <row r="853" spans="11:12" x14ac:dyDescent="1.3">
      <c r="K853" s="267"/>
      <c r="L853" s="267"/>
    </row>
    <row r="854" spans="11:12" x14ac:dyDescent="1.3">
      <c r="K854" s="267"/>
      <c r="L854" s="267"/>
    </row>
    <row r="855" spans="11:12" x14ac:dyDescent="1.3">
      <c r="K855" s="267"/>
      <c r="L855" s="267"/>
    </row>
    <row r="856" spans="11:12" x14ac:dyDescent="1.3">
      <c r="K856" s="267"/>
      <c r="L856" s="267"/>
    </row>
    <row r="857" spans="11:12" x14ac:dyDescent="1.3">
      <c r="K857" s="267"/>
      <c r="L857" s="267"/>
    </row>
    <row r="858" spans="11:12" x14ac:dyDescent="1.3">
      <c r="K858" s="267"/>
      <c r="L858" s="267"/>
    </row>
    <row r="859" spans="11:12" x14ac:dyDescent="1.3">
      <c r="K859" s="267"/>
      <c r="L859" s="267"/>
    </row>
    <row r="860" spans="11:12" x14ac:dyDescent="1.3">
      <c r="K860" s="267"/>
      <c r="L860" s="267"/>
    </row>
    <row r="861" spans="11:12" x14ac:dyDescent="1.3">
      <c r="K861" s="267"/>
      <c r="L861" s="267"/>
    </row>
    <row r="862" spans="11:12" x14ac:dyDescent="1.3">
      <c r="K862" s="267"/>
      <c r="L862" s="267"/>
    </row>
    <row r="863" spans="11:12" x14ac:dyDescent="1.3">
      <c r="K863" s="267"/>
      <c r="L863" s="267"/>
    </row>
    <row r="864" spans="11:12" x14ac:dyDescent="1.3">
      <c r="K864" s="267"/>
      <c r="L864" s="267"/>
    </row>
    <row r="868" spans="11:12" x14ac:dyDescent="1.3">
      <c r="K868" s="267"/>
      <c r="L868" s="267"/>
    </row>
    <row r="869" spans="11:12" x14ac:dyDescent="1.3">
      <c r="K869" s="267"/>
      <c r="L869" s="267"/>
    </row>
    <row r="870" spans="11:12" x14ac:dyDescent="1.3">
      <c r="K870" s="267"/>
      <c r="L870" s="267"/>
    </row>
    <row r="871" spans="11:12" x14ac:dyDescent="1.3">
      <c r="K871" s="267"/>
      <c r="L871" s="267"/>
    </row>
    <row r="872" spans="11:12" x14ac:dyDescent="1.3">
      <c r="K872" s="267"/>
      <c r="L872" s="267"/>
    </row>
    <row r="873" spans="11:12" x14ac:dyDescent="1.3">
      <c r="K873" s="267"/>
      <c r="L873" s="267"/>
    </row>
    <row r="874" spans="11:12" x14ac:dyDescent="1.3">
      <c r="K874" s="267"/>
      <c r="L874" s="267"/>
    </row>
    <row r="875" spans="11:12" x14ac:dyDescent="1.3">
      <c r="K875" s="267"/>
      <c r="L875" s="267"/>
    </row>
    <row r="877" spans="11:12" x14ac:dyDescent="1.3">
      <c r="K877" s="267"/>
      <c r="L877" s="267"/>
    </row>
    <row r="878" spans="11:12" x14ac:dyDescent="1.3">
      <c r="K878" s="267"/>
      <c r="L878" s="267"/>
    </row>
    <row r="879" spans="11:12" x14ac:dyDescent="1.3">
      <c r="K879" s="267"/>
      <c r="L879" s="267"/>
    </row>
    <row r="880" spans="11:12" x14ac:dyDescent="1.3">
      <c r="K880" s="267"/>
      <c r="L880" s="267"/>
    </row>
    <row r="881" spans="11:12" x14ac:dyDescent="1.3">
      <c r="K881" s="267"/>
      <c r="L881" s="267"/>
    </row>
    <row r="882" spans="11:12" x14ac:dyDescent="1.3">
      <c r="K882" s="267"/>
      <c r="L882" s="267"/>
    </row>
    <row r="883" spans="11:12" x14ac:dyDescent="1.3">
      <c r="K883" s="267"/>
      <c r="L883" s="267"/>
    </row>
    <row r="884" spans="11:12" x14ac:dyDescent="1.3">
      <c r="K884" s="267"/>
      <c r="L884" s="267"/>
    </row>
    <row r="885" spans="11:12" x14ac:dyDescent="1.3">
      <c r="K885" s="267"/>
      <c r="L885" s="267"/>
    </row>
    <row r="886" spans="11:12" x14ac:dyDescent="1.3">
      <c r="K886" s="267"/>
      <c r="L886" s="267"/>
    </row>
    <row r="887" spans="11:12" x14ac:dyDescent="1.3">
      <c r="K887" s="267"/>
      <c r="L887" s="267"/>
    </row>
    <row r="888" spans="11:12" x14ac:dyDescent="1.3">
      <c r="K888" s="267"/>
      <c r="L888" s="267"/>
    </row>
    <row r="898" spans="11:12" x14ac:dyDescent="1.3">
      <c r="K898" s="267"/>
      <c r="L898" s="267"/>
    </row>
    <row r="899" spans="11:12" x14ac:dyDescent="1.3">
      <c r="K899" s="267"/>
      <c r="L899" s="267"/>
    </row>
    <row r="902" spans="11:12" x14ac:dyDescent="1.3">
      <c r="K902" s="267"/>
      <c r="L902" s="267"/>
    </row>
    <row r="903" spans="11:12" x14ac:dyDescent="1.3">
      <c r="K903" s="267"/>
      <c r="L903" s="267"/>
    </row>
    <row r="904" spans="11:12" x14ac:dyDescent="1.3">
      <c r="K904" s="267"/>
      <c r="L904" s="267"/>
    </row>
    <row r="905" spans="11:12" x14ac:dyDescent="1.3">
      <c r="K905" s="267"/>
      <c r="L905" s="267"/>
    </row>
    <row r="906" spans="11:12" x14ac:dyDescent="1.3">
      <c r="K906" s="267"/>
      <c r="L906" s="267"/>
    </row>
    <row r="907" spans="11:12" x14ac:dyDescent="1.3">
      <c r="K907" s="267"/>
      <c r="L907" s="267"/>
    </row>
    <row r="908" spans="11:12" x14ac:dyDescent="1.3">
      <c r="K908" s="267"/>
      <c r="L908" s="267"/>
    </row>
    <row r="909" spans="11:12" x14ac:dyDescent="1.3">
      <c r="K909" s="267"/>
      <c r="L909" s="267"/>
    </row>
    <row r="910" spans="11:12" x14ac:dyDescent="1.3">
      <c r="K910" s="267"/>
      <c r="L910" s="267"/>
    </row>
    <row r="911" spans="11:12" x14ac:dyDescent="1.3">
      <c r="K911" s="267"/>
      <c r="L911" s="267"/>
    </row>
    <row r="912" spans="11:12" x14ac:dyDescent="1.3">
      <c r="K912" s="267"/>
      <c r="L912" s="267"/>
    </row>
    <row r="913" spans="11:12" x14ac:dyDescent="1.3">
      <c r="K913" s="267"/>
      <c r="L913" s="267"/>
    </row>
    <row r="916" spans="11:12" x14ac:dyDescent="1.3">
      <c r="K916" s="267"/>
      <c r="L916" s="267"/>
    </row>
    <row r="924" spans="11:12" x14ac:dyDescent="1.3">
      <c r="K924" s="267"/>
      <c r="L924" s="267"/>
    </row>
    <row r="925" spans="11:12" x14ac:dyDescent="1.3">
      <c r="K925" s="267"/>
      <c r="L925" s="267"/>
    </row>
    <row r="926" spans="11:12" x14ac:dyDescent="1.3">
      <c r="K926" s="267"/>
      <c r="L926" s="267"/>
    </row>
    <row r="927" spans="11:12" x14ac:dyDescent="1.3">
      <c r="K927" s="267"/>
      <c r="L927" s="267"/>
    </row>
    <row r="928" spans="11:12" x14ac:dyDescent="1.3">
      <c r="K928" s="267"/>
      <c r="L928" s="267"/>
    </row>
    <row r="929" spans="9:12" x14ac:dyDescent="1.3">
      <c r="K929" s="267"/>
      <c r="L929" s="267"/>
    </row>
    <row r="930" spans="9:12" x14ac:dyDescent="1.3">
      <c r="K930" s="267"/>
      <c r="L930" s="267"/>
    </row>
    <row r="931" spans="9:12" x14ac:dyDescent="1.3">
      <c r="K931" s="267"/>
      <c r="L931" s="267"/>
    </row>
    <row r="933" spans="9:12" x14ac:dyDescent="1.3">
      <c r="K933" s="267"/>
      <c r="L933" s="267"/>
    </row>
    <row r="935" spans="9:12" x14ac:dyDescent="1.3">
      <c r="K935" s="267"/>
      <c r="L935" s="267"/>
    </row>
    <row r="936" spans="9:12" x14ac:dyDescent="1.3">
      <c r="I936" s="253"/>
      <c r="J936" s="253"/>
      <c r="K936" s="253"/>
      <c r="L936" s="253"/>
    </row>
    <row r="937" spans="9:12" x14ac:dyDescent="1.3">
      <c r="K937" s="267"/>
      <c r="L937" s="267"/>
    </row>
    <row r="938" spans="9:12" x14ac:dyDescent="1.3">
      <c r="K938" s="267"/>
      <c r="L938" s="267"/>
    </row>
    <row r="939" spans="9:12" x14ac:dyDescent="1.3">
      <c r="K939" s="267"/>
      <c r="L939" s="267"/>
    </row>
    <row r="940" spans="9:12" x14ac:dyDescent="1.3">
      <c r="K940" s="267"/>
      <c r="L940" s="267"/>
    </row>
    <row r="941" spans="9:12" x14ac:dyDescent="1.3">
      <c r="K941" s="267"/>
      <c r="L941" s="267"/>
    </row>
    <row r="948" spans="11:12" x14ac:dyDescent="1.3">
      <c r="K948" s="267"/>
      <c r="L948" s="267"/>
    </row>
    <row r="949" spans="11:12" x14ac:dyDescent="1.3">
      <c r="K949" s="267"/>
      <c r="L949" s="267"/>
    </row>
    <row r="950" spans="11:12" x14ac:dyDescent="1.3">
      <c r="K950" s="267"/>
      <c r="L950" s="267"/>
    </row>
    <row r="951" spans="11:12" x14ac:dyDescent="1.3">
      <c r="K951" s="267"/>
      <c r="L951" s="267"/>
    </row>
    <row r="952" spans="11:12" x14ac:dyDescent="1.3">
      <c r="K952" s="267"/>
      <c r="L952" s="267"/>
    </row>
    <row r="953" spans="11:12" x14ac:dyDescent="1.3">
      <c r="K953" s="267"/>
      <c r="L953" s="267"/>
    </row>
    <row r="954" spans="11:12" x14ac:dyDescent="1.3">
      <c r="K954" s="267"/>
      <c r="L954" s="267"/>
    </row>
    <row r="955" spans="11:12" x14ac:dyDescent="1.3">
      <c r="K955" s="267"/>
      <c r="L955" s="267"/>
    </row>
    <row r="956" spans="11:12" x14ac:dyDescent="1.3">
      <c r="K956" s="267"/>
      <c r="L956" s="267"/>
    </row>
    <row r="957" spans="11:12" x14ac:dyDescent="1.3">
      <c r="K957" s="267"/>
      <c r="L957" s="267"/>
    </row>
    <row r="958" spans="11:12" x14ac:dyDescent="1.3">
      <c r="K958" s="267"/>
      <c r="L958" s="267"/>
    </row>
    <row r="959" spans="11:12" x14ac:dyDescent="1.3">
      <c r="K959" s="267"/>
      <c r="L959" s="267"/>
    </row>
    <row r="960" spans="11:12" x14ac:dyDescent="1.3">
      <c r="K960" s="267"/>
      <c r="L960" s="267"/>
    </row>
    <row r="961" spans="11:12" x14ac:dyDescent="1.3">
      <c r="K961" s="267"/>
      <c r="L961" s="267"/>
    </row>
    <row r="962" spans="11:12" x14ac:dyDescent="1.3">
      <c r="K962" s="267"/>
      <c r="L962" s="267"/>
    </row>
    <row r="964" spans="11:12" x14ac:dyDescent="1.3">
      <c r="K964" s="267"/>
      <c r="L964" s="267"/>
    </row>
    <row r="965" spans="11:12" x14ac:dyDescent="1.3">
      <c r="K965" s="267"/>
      <c r="L965" s="267"/>
    </row>
    <row r="966" spans="11:12" x14ac:dyDescent="1.3">
      <c r="K966" s="267"/>
      <c r="L966" s="267"/>
    </row>
    <row r="968" spans="11:12" x14ac:dyDescent="1.3">
      <c r="K968" s="267"/>
      <c r="L968" s="267"/>
    </row>
    <row r="969" spans="11:12" x14ac:dyDescent="1.3">
      <c r="K969" s="267"/>
      <c r="L969" s="267"/>
    </row>
    <row r="971" spans="11:12" x14ac:dyDescent="1.3">
      <c r="K971" s="267"/>
      <c r="L971" s="267"/>
    </row>
    <row r="988" spans="11:12" x14ac:dyDescent="1.3">
      <c r="K988" s="267"/>
      <c r="L988" s="267"/>
    </row>
    <row r="989" spans="11:12" x14ac:dyDescent="1.3">
      <c r="K989" s="267"/>
      <c r="L989" s="267"/>
    </row>
    <row r="990" spans="11:12" x14ac:dyDescent="1.3">
      <c r="K990" s="267"/>
      <c r="L990" s="267"/>
    </row>
    <row r="991" spans="11:12" x14ac:dyDescent="1.3">
      <c r="K991" s="267"/>
      <c r="L991" s="267"/>
    </row>
    <row r="998" spans="11:12" x14ac:dyDescent="1.3">
      <c r="K998" s="267"/>
      <c r="L998" s="267"/>
    </row>
    <row r="999" spans="11:12" x14ac:dyDescent="1.3">
      <c r="K999" s="267"/>
      <c r="L999" s="267"/>
    </row>
    <row r="1005" spans="11:12" x14ac:dyDescent="1.3">
      <c r="K1005" s="267"/>
      <c r="L1005" s="267"/>
    </row>
    <row r="1006" spans="11:12" x14ac:dyDescent="1.3">
      <c r="K1006" s="267"/>
      <c r="L1006" s="267"/>
    </row>
    <row r="1007" spans="11:12" x14ac:dyDescent="1.3">
      <c r="K1007" s="267"/>
      <c r="L1007" s="267"/>
    </row>
    <row r="1008" spans="11:12" x14ac:dyDescent="1.3">
      <c r="K1008" s="267"/>
      <c r="L1008" s="267"/>
    </row>
    <row r="1009" spans="11:12" x14ac:dyDescent="1.3">
      <c r="K1009" s="267"/>
      <c r="L1009" s="267"/>
    </row>
    <row r="1010" spans="11:12" x14ac:dyDescent="1.3">
      <c r="K1010" s="267"/>
      <c r="L1010" s="267"/>
    </row>
    <row r="1011" spans="11:12" x14ac:dyDescent="1.3">
      <c r="K1011" s="267"/>
      <c r="L1011" s="267"/>
    </row>
    <row r="1012" spans="11:12" x14ac:dyDescent="1.3">
      <c r="K1012" s="267"/>
      <c r="L1012" s="267"/>
    </row>
    <row r="1013" spans="11:12" x14ac:dyDescent="1.3">
      <c r="K1013" s="267"/>
      <c r="L1013" s="267"/>
    </row>
    <row r="1014" spans="11:12" x14ac:dyDescent="1.3">
      <c r="K1014" s="267"/>
      <c r="L1014" s="267"/>
    </row>
    <row r="1015" spans="11:12" x14ac:dyDescent="1.3">
      <c r="K1015" s="267"/>
      <c r="L1015" s="267"/>
    </row>
    <row r="1016" spans="11:12" x14ac:dyDescent="1.3">
      <c r="K1016" s="267"/>
      <c r="L1016" s="267"/>
    </row>
    <row r="1017" spans="11:12" x14ac:dyDescent="1.3">
      <c r="K1017" s="267"/>
      <c r="L1017" s="267"/>
    </row>
    <row r="1018" spans="11:12" x14ac:dyDescent="1.3">
      <c r="K1018" s="267"/>
      <c r="L1018" s="267"/>
    </row>
    <row r="1019" spans="11:12" x14ac:dyDescent="1.3">
      <c r="K1019" s="267"/>
      <c r="L1019" s="267"/>
    </row>
    <row r="1020" spans="11:12" x14ac:dyDescent="1.3">
      <c r="K1020" s="267"/>
      <c r="L1020" s="267"/>
    </row>
    <row r="1021" spans="11:12" x14ac:dyDescent="1.3">
      <c r="K1021" s="267"/>
      <c r="L1021" s="267"/>
    </row>
    <row r="1022" spans="11:12" x14ac:dyDescent="1.3">
      <c r="K1022" s="267"/>
      <c r="L1022" s="267"/>
    </row>
    <row r="1023" spans="11:12" x14ac:dyDescent="1.3">
      <c r="K1023" s="267"/>
      <c r="L1023" s="267"/>
    </row>
    <row r="1024" spans="11:12" x14ac:dyDescent="1.3">
      <c r="K1024" s="267"/>
      <c r="L1024" s="267"/>
    </row>
    <row r="1025" spans="11:12" x14ac:dyDescent="1.3">
      <c r="K1025" s="267"/>
      <c r="L1025" s="267"/>
    </row>
    <row r="1031" spans="11:12" x14ac:dyDescent="1.3">
      <c r="K1031" s="267"/>
      <c r="L1031" s="267"/>
    </row>
    <row r="1032" spans="11:12" x14ac:dyDescent="1.3">
      <c r="K1032" s="267"/>
      <c r="L1032" s="267"/>
    </row>
    <row r="1035" spans="11:12" x14ac:dyDescent="1.3">
      <c r="K1035" s="267"/>
      <c r="L1035" s="267"/>
    </row>
    <row r="1036" spans="11:12" x14ac:dyDescent="1.3">
      <c r="K1036" s="267"/>
      <c r="L1036" s="267"/>
    </row>
    <row r="1037" spans="11:12" x14ac:dyDescent="1.3">
      <c r="K1037" s="267"/>
      <c r="L1037" s="267"/>
    </row>
    <row r="1039" spans="11:12" x14ac:dyDescent="1.3">
      <c r="K1039" s="267"/>
      <c r="L1039" s="267"/>
    </row>
    <row r="1048" spans="11:12" x14ac:dyDescent="1.3">
      <c r="K1048" s="267"/>
      <c r="L1048" s="267"/>
    </row>
    <row r="1049" spans="11:12" x14ac:dyDescent="1.3">
      <c r="K1049" s="267"/>
      <c r="L1049" s="267"/>
    </row>
    <row r="1050" spans="11:12" x14ac:dyDescent="1.3">
      <c r="K1050" s="267"/>
      <c r="L1050" s="267"/>
    </row>
    <row r="1051" spans="11:12" x14ac:dyDescent="1.3">
      <c r="K1051" s="267"/>
      <c r="L1051" s="267"/>
    </row>
    <row r="1053" spans="11:12" x14ac:dyDescent="1.3">
      <c r="K1053" s="267"/>
      <c r="L1053" s="267"/>
    </row>
    <row r="1055" spans="11:12" x14ac:dyDescent="1.3">
      <c r="K1055" s="267"/>
      <c r="L1055" s="267"/>
    </row>
    <row r="1058" spans="11:12" x14ac:dyDescent="1.3">
      <c r="K1058" s="267"/>
      <c r="L1058" s="267"/>
    </row>
    <row r="1059" spans="11:12" x14ac:dyDescent="1.3">
      <c r="K1059" s="267"/>
      <c r="L1059" s="267"/>
    </row>
    <row r="1060" spans="11:12" x14ac:dyDescent="1.3">
      <c r="K1060" s="267"/>
      <c r="L1060" s="267"/>
    </row>
    <row r="1061" spans="11:12" x14ac:dyDescent="1.3">
      <c r="K1061" s="267"/>
      <c r="L1061" s="267"/>
    </row>
    <row r="1063" spans="11:12" x14ac:dyDescent="1.3">
      <c r="K1063" s="267"/>
      <c r="L1063" s="267"/>
    </row>
    <row r="1064" spans="11:12" x14ac:dyDescent="1.3">
      <c r="K1064" s="267"/>
      <c r="L1064" s="267"/>
    </row>
    <row r="1065" spans="11:12" x14ac:dyDescent="1.3">
      <c r="K1065" s="267"/>
      <c r="L1065" s="267"/>
    </row>
    <row r="1066" spans="11:12" x14ac:dyDescent="1.3">
      <c r="K1066" s="267"/>
      <c r="L1066" s="267"/>
    </row>
    <row r="1068" spans="11:12" x14ac:dyDescent="1.3">
      <c r="K1068" s="267"/>
      <c r="L1068" s="267"/>
    </row>
    <row r="1069" spans="11:12" x14ac:dyDescent="1.3">
      <c r="K1069" s="267"/>
      <c r="L1069" s="267"/>
    </row>
    <row r="1071" spans="11:12" x14ac:dyDescent="1.3">
      <c r="K1071" s="267"/>
      <c r="L1071" s="267"/>
    </row>
    <row r="1075" spans="11:12" x14ac:dyDescent="1.3">
      <c r="K1075" s="267"/>
      <c r="L1075" s="267"/>
    </row>
    <row r="1076" spans="11:12" x14ac:dyDescent="1.3">
      <c r="K1076" s="267"/>
      <c r="L1076" s="267"/>
    </row>
    <row r="1077" spans="11:12" x14ac:dyDescent="1.3">
      <c r="K1077" s="267"/>
      <c r="L1077" s="267"/>
    </row>
    <row r="1079" spans="11:12" x14ac:dyDescent="1.3">
      <c r="K1079" s="267"/>
      <c r="L1079" s="267"/>
    </row>
    <row r="1081" spans="11:12" x14ac:dyDescent="1.3">
      <c r="K1081" s="267"/>
      <c r="L1081" s="267"/>
    </row>
    <row r="1083" spans="11:12" x14ac:dyDescent="1.3">
      <c r="K1083" s="267"/>
      <c r="L1083" s="267"/>
    </row>
    <row r="1116" spans="11:12" x14ac:dyDescent="1.3">
      <c r="K1116" s="267"/>
      <c r="L1116" s="267"/>
    </row>
    <row r="1117" spans="11:12" x14ac:dyDescent="1.3">
      <c r="K1117" s="267"/>
      <c r="L1117" s="267"/>
    </row>
    <row r="1118" spans="11:12" x14ac:dyDescent="1.3">
      <c r="K1118" s="267"/>
      <c r="L1118" s="267"/>
    </row>
    <row r="1119" spans="11:12" x14ac:dyDescent="1.3">
      <c r="K1119" s="267"/>
      <c r="L1119" s="267"/>
    </row>
    <row r="1120" spans="11:12" x14ac:dyDescent="1.3">
      <c r="K1120" s="267"/>
      <c r="L1120" s="267"/>
    </row>
    <row r="1121" spans="11:12" x14ac:dyDescent="1.3">
      <c r="K1121" s="267"/>
      <c r="L1121" s="267"/>
    </row>
    <row r="1122" spans="11:12" x14ac:dyDescent="1.3">
      <c r="K1122" s="267"/>
      <c r="L1122" s="267"/>
    </row>
    <row r="1123" spans="11:12" x14ac:dyDescent="1.3">
      <c r="K1123" s="267"/>
      <c r="L1123" s="267"/>
    </row>
    <row r="1124" spans="11:12" x14ac:dyDescent="1.3">
      <c r="K1124" s="267"/>
      <c r="L1124" s="267"/>
    </row>
    <row r="1125" spans="11:12" x14ac:dyDescent="1.3">
      <c r="K1125" s="267"/>
      <c r="L1125" s="267"/>
    </row>
    <row r="1126" spans="11:12" x14ac:dyDescent="1.3">
      <c r="K1126" s="267"/>
      <c r="L1126" s="267"/>
    </row>
    <row r="1127" spans="11:12" x14ac:dyDescent="1.3">
      <c r="K1127" s="267"/>
      <c r="L1127" s="267"/>
    </row>
    <row r="1128" spans="11:12" x14ac:dyDescent="1.3">
      <c r="K1128" s="267"/>
      <c r="L1128" s="267"/>
    </row>
    <row r="1129" spans="11:12" x14ac:dyDescent="1.3">
      <c r="K1129" s="267"/>
      <c r="L1129" s="267"/>
    </row>
    <row r="1130" spans="11:12" x14ac:dyDescent="1.3">
      <c r="K1130" s="267"/>
      <c r="L1130" s="267"/>
    </row>
    <row r="1131" spans="11:12" x14ac:dyDescent="1.3">
      <c r="K1131" s="267"/>
      <c r="L1131" s="267"/>
    </row>
    <row r="1132" spans="11:12" x14ac:dyDescent="1.3">
      <c r="K1132" s="267"/>
      <c r="L1132" s="267"/>
    </row>
    <row r="1133" spans="11:12" x14ac:dyDescent="1.3">
      <c r="K1133" s="267"/>
      <c r="L1133" s="267"/>
    </row>
    <row r="1134" spans="11:12" x14ac:dyDescent="1.3">
      <c r="K1134" s="267"/>
      <c r="L1134" s="267"/>
    </row>
    <row r="1135" spans="11:12" x14ac:dyDescent="1.3">
      <c r="K1135" s="267"/>
      <c r="L1135" s="267"/>
    </row>
    <row r="1136" spans="11:12" x14ac:dyDescent="1.3">
      <c r="K1136" s="267"/>
      <c r="L1136" s="267"/>
    </row>
    <row r="1137" spans="10:12" x14ac:dyDescent="1.3">
      <c r="K1137" s="267"/>
      <c r="L1137" s="267"/>
    </row>
    <row r="1138" spans="10:12" x14ac:dyDescent="1.3">
      <c r="K1138" s="267"/>
      <c r="L1138" s="267"/>
    </row>
    <row r="1139" spans="10:12" x14ac:dyDescent="1.3">
      <c r="K1139" s="267"/>
      <c r="L1139" s="267"/>
    </row>
    <row r="1140" spans="10:12" x14ac:dyDescent="1.3">
      <c r="K1140" s="267"/>
      <c r="L1140" s="267"/>
    </row>
    <row r="1141" spans="10:12" x14ac:dyDescent="1.3">
      <c r="K1141" s="267"/>
      <c r="L1141" s="267"/>
    </row>
    <row r="1142" spans="10:12" x14ac:dyDescent="1.3">
      <c r="K1142" s="267"/>
      <c r="L1142" s="267"/>
    </row>
    <row r="1143" spans="10:12" x14ac:dyDescent="1.3">
      <c r="K1143" s="267"/>
      <c r="L1143" s="267"/>
    </row>
    <row r="1144" spans="10:12" x14ac:dyDescent="1.3">
      <c r="K1144" s="267"/>
      <c r="L1144" s="267"/>
    </row>
    <row r="1148" spans="10:12" x14ac:dyDescent="1.3">
      <c r="K1148" s="267"/>
      <c r="L1148" s="267"/>
    </row>
    <row r="1149" spans="10:12" x14ac:dyDescent="1.3">
      <c r="K1149" s="267"/>
      <c r="L1149" s="267"/>
    </row>
    <row r="1150" spans="10:12" x14ac:dyDescent="1.3">
      <c r="K1150" s="267"/>
      <c r="L1150" s="267"/>
    </row>
    <row r="1151" spans="10:12" x14ac:dyDescent="1.3">
      <c r="J1151" s="268"/>
      <c r="K1151" s="269"/>
      <c r="L1151" s="269"/>
    </row>
    <row r="1152" spans="10:12" x14ac:dyDescent="1.3">
      <c r="J1152" s="268"/>
      <c r="K1152" s="269"/>
      <c r="L1152" s="269"/>
    </row>
    <row r="1153" spans="10:12" x14ac:dyDescent="1.3">
      <c r="J1153" s="268"/>
      <c r="K1153" s="269"/>
      <c r="L1153" s="269"/>
    </row>
    <row r="1154" spans="10:12" x14ac:dyDescent="1.3">
      <c r="K1154" s="267"/>
      <c r="L1154" s="267"/>
    </row>
    <row r="1155" spans="10:12" x14ac:dyDescent="1.3">
      <c r="K1155" s="267"/>
      <c r="L1155" s="267"/>
    </row>
    <row r="1156" spans="10:12" x14ac:dyDescent="1.3">
      <c r="K1156" s="267"/>
      <c r="L1156" s="267"/>
    </row>
    <row r="1161" spans="10:12" x14ac:dyDescent="1.3">
      <c r="K1161" s="267"/>
      <c r="L1161" s="267"/>
    </row>
    <row r="1163" spans="10:12" x14ac:dyDescent="1.3">
      <c r="K1163" s="267"/>
      <c r="L1163" s="267"/>
    </row>
    <row r="1165" spans="10:12" x14ac:dyDescent="1.3">
      <c r="K1165" s="267"/>
      <c r="L1165" s="267"/>
    </row>
    <row r="1172" spans="11:12" x14ac:dyDescent="1.3">
      <c r="K1172" s="267"/>
      <c r="L1172" s="267"/>
    </row>
    <row r="1173" spans="11:12" x14ac:dyDescent="1.3">
      <c r="K1173" s="267"/>
      <c r="L1173" s="267"/>
    </row>
    <row r="1174" spans="11:12" x14ac:dyDescent="1.3">
      <c r="K1174" s="267"/>
      <c r="L1174" s="267"/>
    </row>
    <row r="1175" spans="11:12" x14ac:dyDescent="1.3">
      <c r="K1175" s="267"/>
      <c r="L1175" s="267"/>
    </row>
    <row r="1179" spans="11:12" x14ac:dyDescent="1.3">
      <c r="K1179" s="267"/>
      <c r="L1179" s="267"/>
    </row>
    <row r="1180" spans="11:12" x14ac:dyDescent="1.3">
      <c r="K1180" s="267"/>
      <c r="L1180" s="267"/>
    </row>
    <row r="1181" spans="11:12" x14ac:dyDescent="1.3">
      <c r="K1181" s="267"/>
      <c r="L1181" s="267"/>
    </row>
    <row r="1182" spans="11:12" x14ac:dyDescent="1.3">
      <c r="K1182" s="267"/>
      <c r="L1182" s="267"/>
    </row>
    <row r="1183" spans="11:12" x14ac:dyDescent="1.3">
      <c r="K1183" s="267"/>
      <c r="L1183" s="267"/>
    </row>
    <row r="1184" spans="11:12" x14ac:dyDescent="1.3">
      <c r="K1184" s="267"/>
      <c r="L1184" s="267"/>
    </row>
    <row r="1186" spans="11:12" x14ac:dyDescent="1.3">
      <c r="K1186" s="267"/>
      <c r="L1186" s="267"/>
    </row>
    <row r="1190" spans="11:12" x14ac:dyDescent="1.3">
      <c r="K1190" s="267"/>
      <c r="L1190" s="267"/>
    </row>
    <row r="1194" spans="11:12" x14ac:dyDescent="1.3">
      <c r="K1194" s="267"/>
      <c r="L1194" s="267"/>
    </row>
    <row r="1195" spans="11:12" x14ac:dyDescent="1.3">
      <c r="K1195" s="267"/>
      <c r="L1195" s="267"/>
    </row>
    <row r="1202" spans="11:12" x14ac:dyDescent="1.3">
      <c r="K1202" s="267"/>
      <c r="L1202" s="267"/>
    </row>
    <row r="1203" spans="11:12" x14ac:dyDescent="1.3">
      <c r="K1203" s="267"/>
      <c r="L1203" s="267"/>
    </row>
    <row r="1204" spans="11:12" x14ac:dyDescent="1.3">
      <c r="K1204" s="267"/>
      <c r="L1204" s="267"/>
    </row>
    <row r="1205" spans="11:12" x14ac:dyDescent="1.3">
      <c r="K1205" s="267"/>
      <c r="L1205" s="267"/>
    </row>
    <row r="1206" spans="11:12" x14ac:dyDescent="1.3">
      <c r="K1206" s="267"/>
      <c r="L1206" s="267"/>
    </row>
    <row r="1207" spans="11:12" x14ac:dyDescent="1.3">
      <c r="K1207" s="267"/>
      <c r="L1207" s="267"/>
    </row>
    <row r="1208" spans="11:12" x14ac:dyDescent="1.3">
      <c r="K1208" s="267"/>
      <c r="L1208" s="267"/>
    </row>
    <row r="1209" spans="11:12" x14ac:dyDescent="1.3">
      <c r="K1209" s="267"/>
      <c r="L1209" s="267"/>
    </row>
    <row r="1210" spans="11:12" x14ac:dyDescent="1.3">
      <c r="K1210" s="267"/>
      <c r="L1210" s="267"/>
    </row>
    <row r="1211" spans="11:12" x14ac:dyDescent="1.3">
      <c r="K1211" s="267"/>
      <c r="L1211" s="267"/>
    </row>
    <row r="1212" spans="11:12" x14ac:dyDescent="1.3">
      <c r="K1212" s="267"/>
      <c r="L1212" s="267"/>
    </row>
    <row r="1213" spans="11:12" x14ac:dyDescent="1.3">
      <c r="K1213" s="267"/>
      <c r="L1213" s="267"/>
    </row>
    <row r="1215" spans="11:12" x14ac:dyDescent="1.3">
      <c r="K1215" s="267"/>
      <c r="L1215" s="267"/>
    </row>
    <row r="1219" spans="11:12" x14ac:dyDescent="1.3">
      <c r="K1219" s="267"/>
      <c r="L1219" s="267"/>
    </row>
    <row r="1221" spans="11:12" x14ac:dyDescent="1.3">
      <c r="K1221" s="267"/>
      <c r="L1221" s="267"/>
    </row>
    <row r="1226" spans="11:12" x14ac:dyDescent="1.3">
      <c r="K1226" s="267"/>
      <c r="L1226" s="267"/>
    </row>
    <row r="1227" spans="11:12" x14ac:dyDescent="1.3">
      <c r="K1227" s="267"/>
      <c r="L1227" s="267"/>
    </row>
    <row r="1229" spans="11:12" x14ac:dyDescent="1.3">
      <c r="K1229" s="267"/>
      <c r="L1229" s="267"/>
    </row>
    <row r="1231" spans="11:12" x14ac:dyDescent="1.3">
      <c r="K1231" s="267"/>
      <c r="L1231" s="267"/>
    </row>
    <row r="1234" spans="11:12" x14ac:dyDescent="1.3">
      <c r="K1234" s="267"/>
      <c r="L1234" s="267"/>
    </row>
    <row r="1236" spans="11:12" x14ac:dyDescent="1.3">
      <c r="K1236" s="267"/>
      <c r="L1236" s="267"/>
    </row>
    <row r="1239" spans="11:12" x14ac:dyDescent="1.3">
      <c r="K1239" s="267"/>
      <c r="L1239" s="267"/>
    </row>
    <row r="1240" spans="11:12" x14ac:dyDescent="1.3">
      <c r="K1240" s="267"/>
      <c r="L1240" s="267"/>
    </row>
    <row r="1241" spans="11:12" x14ac:dyDescent="1.3">
      <c r="K1241" s="267"/>
      <c r="L1241" s="267"/>
    </row>
    <row r="1244" spans="11:12" x14ac:dyDescent="1.3">
      <c r="K1244" s="267"/>
      <c r="L1244" s="267"/>
    </row>
    <row r="1245" spans="11:12" x14ac:dyDescent="1.3">
      <c r="K1245" s="267"/>
      <c r="L1245" s="267"/>
    </row>
    <row r="1250" spans="11:12" x14ac:dyDescent="1.3">
      <c r="K1250" s="267"/>
      <c r="L1250" s="267"/>
    </row>
    <row r="1251" spans="11:12" x14ac:dyDescent="1.3">
      <c r="K1251" s="267"/>
      <c r="L1251" s="267"/>
    </row>
    <row r="1252" spans="11:12" x14ac:dyDescent="1.3">
      <c r="K1252" s="267"/>
      <c r="L1252" s="267"/>
    </row>
    <row r="1254" spans="11:12" x14ac:dyDescent="1.3">
      <c r="K1254" s="267"/>
      <c r="L1254" s="267"/>
    </row>
    <row r="1255" spans="11:12" x14ac:dyDescent="1.3">
      <c r="K1255" s="267"/>
      <c r="L1255" s="267"/>
    </row>
    <row r="1258" spans="11:12" x14ac:dyDescent="1.3">
      <c r="K1258" s="267"/>
      <c r="L1258" s="267"/>
    </row>
    <row r="1261" spans="11:12" x14ac:dyDescent="1.3">
      <c r="K1261" s="267"/>
      <c r="L1261" s="267"/>
    </row>
    <row r="1265" spans="11:12" x14ac:dyDescent="1.3">
      <c r="K1265" s="267"/>
      <c r="L1265" s="267"/>
    </row>
    <row r="1266" spans="11:12" x14ac:dyDescent="1.3">
      <c r="K1266" s="267"/>
      <c r="L1266" s="267"/>
    </row>
    <row r="1267" spans="11:12" x14ac:dyDescent="1.3">
      <c r="K1267" s="267"/>
      <c r="L1267" s="267"/>
    </row>
    <row r="1268" spans="11:12" x14ac:dyDescent="1.3">
      <c r="K1268" s="267"/>
      <c r="L1268" s="267"/>
    </row>
    <row r="1269" spans="11:12" x14ac:dyDescent="1.3">
      <c r="K1269" s="267"/>
      <c r="L1269" s="267"/>
    </row>
    <row r="1270" spans="11:12" x14ac:dyDescent="1.3">
      <c r="K1270" s="267"/>
      <c r="L1270" s="267"/>
    </row>
    <row r="1279" spans="11:12" x14ac:dyDescent="1.3">
      <c r="K1279" s="267"/>
      <c r="L1279" s="267"/>
    </row>
    <row r="1280" spans="11:12" x14ac:dyDescent="1.3">
      <c r="K1280" s="267"/>
      <c r="L1280" s="267"/>
    </row>
    <row r="1281" spans="11:12" x14ac:dyDescent="1.3">
      <c r="K1281" s="267"/>
      <c r="L1281" s="267"/>
    </row>
    <row r="1282" spans="11:12" x14ac:dyDescent="1.3">
      <c r="K1282" s="267"/>
      <c r="L1282" s="267"/>
    </row>
    <row r="1283" spans="11:12" x14ac:dyDescent="1.3">
      <c r="K1283" s="267"/>
      <c r="L1283" s="267"/>
    </row>
    <row r="1284" spans="11:12" x14ac:dyDescent="1.3">
      <c r="K1284" s="267"/>
      <c r="L1284" s="267"/>
    </row>
    <row r="1285" spans="11:12" x14ac:dyDescent="1.3">
      <c r="K1285" s="267"/>
      <c r="L1285" s="267"/>
    </row>
    <row r="1286" spans="11:12" x14ac:dyDescent="1.3">
      <c r="K1286" s="267"/>
      <c r="L1286" s="267"/>
    </row>
    <row r="1287" spans="11:12" x14ac:dyDescent="1.3">
      <c r="K1287" s="267"/>
      <c r="L1287" s="267"/>
    </row>
    <row r="1288" spans="11:12" x14ac:dyDescent="1.3">
      <c r="K1288" s="267"/>
      <c r="L1288" s="267"/>
    </row>
    <row r="1298" spans="11:12" x14ac:dyDescent="1.3">
      <c r="K1298" s="267"/>
      <c r="L1298" s="267"/>
    </row>
    <row r="1299" spans="11:12" x14ac:dyDescent="1.3">
      <c r="K1299" s="267"/>
      <c r="L1299" s="267"/>
    </row>
    <row r="1300" spans="11:12" x14ac:dyDescent="1.3">
      <c r="K1300" s="267"/>
      <c r="L1300" s="267"/>
    </row>
    <row r="1301" spans="11:12" x14ac:dyDescent="1.3">
      <c r="K1301" s="267"/>
      <c r="L1301" s="267"/>
    </row>
    <row r="1306" spans="11:12" x14ac:dyDescent="1.3">
      <c r="K1306" s="267"/>
      <c r="L1306" s="267"/>
    </row>
    <row r="1307" spans="11:12" x14ac:dyDescent="1.3">
      <c r="K1307" s="267"/>
      <c r="L1307" s="267"/>
    </row>
    <row r="1311" spans="11:12" x14ac:dyDescent="1.3">
      <c r="K1311" s="267"/>
      <c r="L1311" s="267"/>
    </row>
    <row r="1312" spans="11:12" x14ac:dyDescent="1.3">
      <c r="K1312" s="267"/>
      <c r="L1312" s="267"/>
    </row>
    <row r="1313" spans="11:12" x14ac:dyDescent="1.3">
      <c r="K1313" s="267"/>
      <c r="L1313" s="267"/>
    </row>
    <row r="1320" spans="11:12" x14ac:dyDescent="1.3">
      <c r="K1320" s="267"/>
      <c r="L1320" s="267"/>
    </row>
    <row r="1321" spans="11:12" x14ac:dyDescent="1.3">
      <c r="K1321" s="267"/>
      <c r="L1321" s="267"/>
    </row>
    <row r="1322" spans="11:12" x14ac:dyDescent="1.3">
      <c r="K1322" s="267"/>
      <c r="L1322" s="267"/>
    </row>
    <row r="1323" spans="11:12" x14ac:dyDescent="1.3">
      <c r="K1323" s="267"/>
      <c r="L1323" s="267"/>
    </row>
    <row r="1328" spans="11:12" x14ac:dyDescent="1.3">
      <c r="K1328" s="267"/>
      <c r="L1328" s="267"/>
    </row>
    <row r="1329" spans="11:12" x14ac:dyDescent="1.3">
      <c r="K1329" s="267"/>
      <c r="L1329" s="267"/>
    </row>
    <row r="1330" spans="11:12" x14ac:dyDescent="1.3">
      <c r="K1330" s="267"/>
      <c r="L1330" s="267"/>
    </row>
    <row r="1332" spans="11:12" x14ac:dyDescent="1.3">
      <c r="K1332" s="267"/>
      <c r="L1332" s="267"/>
    </row>
    <row r="1333" spans="11:12" x14ac:dyDescent="1.3">
      <c r="K1333" s="267"/>
      <c r="L1333" s="267"/>
    </row>
    <row r="1334" spans="11:12" x14ac:dyDescent="1.3">
      <c r="K1334" s="267"/>
      <c r="L1334" s="267"/>
    </row>
    <row r="1335" spans="11:12" x14ac:dyDescent="1.3">
      <c r="K1335" s="267"/>
      <c r="L1335" s="267"/>
    </row>
    <row r="1337" spans="11:12" x14ac:dyDescent="1.3">
      <c r="K1337" s="267"/>
      <c r="L1337" s="267"/>
    </row>
    <row r="1344" spans="11:12" x14ac:dyDescent="1.3">
      <c r="K1344" s="267"/>
      <c r="L1344" s="267"/>
    </row>
    <row r="1345" spans="11:12" x14ac:dyDescent="1.3">
      <c r="K1345" s="267"/>
      <c r="L1345" s="267"/>
    </row>
    <row r="1346" spans="11:12" x14ac:dyDescent="1.3">
      <c r="K1346" s="267"/>
      <c r="L1346" s="267"/>
    </row>
    <row r="1347" spans="11:12" x14ac:dyDescent="1.3">
      <c r="K1347" s="267"/>
      <c r="L1347" s="267"/>
    </row>
    <row r="1348" spans="11:12" x14ac:dyDescent="1.3">
      <c r="K1348" s="267"/>
      <c r="L1348" s="267"/>
    </row>
    <row r="1357" spans="11:12" x14ac:dyDescent="1.3">
      <c r="K1357" s="267"/>
      <c r="L1357" s="267"/>
    </row>
    <row r="1358" spans="11:12" x14ac:dyDescent="1.3">
      <c r="K1358" s="267"/>
      <c r="L1358" s="267"/>
    </row>
    <row r="1359" spans="11:12" x14ac:dyDescent="1.3">
      <c r="K1359" s="267"/>
      <c r="L1359" s="267"/>
    </row>
    <row r="1360" spans="11:12" x14ac:dyDescent="1.3">
      <c r="K1360" s="267"/>
      <c r="L1360" s="267"/>
    </row>
    <row r="1361" spans="11:12" x14ac:dyDescent="1.3">
      <c r="K1361" s="267"/>
      <c r="L1361" s="267"/>
    </row>
    <row r="1362" spans="11:12" x14ac:dyDescent="1.3">
      <c r="K1362" s="267"/>
      <c r="L1362" s="267"/>
    </row>
    <row r="1363" spans="11:12" x14ac:dyDescent="1.3">
      <c r="K1363" s="267"/>
      <c r="L1363" s="267"/>
    </row>
    <row r="1364" spans="11:12" x14ac:dyDescent="1.3">
      <c r="K1364" s="267"/>
      <c r="L1364" s="267"/>
    </row>
    <row r="1365" spans="11:12" x14ac:dyDescent="1.3">
      <c r="K1365" s="267"/>
      <c r="L1365" s="267"/>
    </row>
    <row r="1366" spans="11:12" x14ac:dyDescent="1.3">
      <c r="K1366" s="267"/>
      <c r="L1366" s="267"/>
    </row>
    <row r="1367" spans="11:12" x14ac:dyDescent="1.3">
      <c r="K1367" s="267"/>
      <c r="L1367" s="267"/>
    </row>
    <row r="1368" spans="11:12" x14ac:dyDescent="1.3">
      <c r="K1368" s="267"/>
      <c r="L1368" s="267"/>
    </row>
  </sheetData>
  <mergeCells count="13">
    <mergeCell ref="O1:AO1"/>
    <mergeCell ref="O2:O3"/>
    <mergeCell ref="P47:Q47"/>
    <mergeCell ref="P2:Q2"/>
    <mergeCell ref="O47:O48"/>
    <mergeCell ref="T47:W47"/>
    <mergeCell ref="X47:AA47"/>
    <mergeCell ref="AB47:AE47"/>
    <mergeCell ref="AL47:AO47"/>
    <mergeCell ref="T2:W2"/>
    <mergeCell ref="AB2:AE2"/>
    <mergeCell ref="X2:AA2"/>
    <mergeCell ref="AL2:AO2"/>
  </mergeCells>
  <pageMargins left="0.19685039370078741" right="0.19685039370078741" top="0.39370078740157483" bottom="0.19685039370078741" header="0.19685039370078741" footer="0.19685039370078741"/>
  <pageSetup paperSize="9" scale="11" orientation="landscape" r:id="rId1"/>
  <colBreaks count="1" manualBreakCount="1">
    <brk id="14" max="81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1904"/>
  <sheetViews>
    <sheetView topLeftCell="A645" zoomScale="90" zoomScaleNormal="90" zoomScaleSheetLayoutView="85" workbookViewId="0">
      <selection activeCell="A156" sqref="A156:K170"/>
    </sheetView>
  </sheetViews>
  <sheetFormatPr defaultRowHeight="18.75" x14ac:dyDescent="0.3"/>
  <cols>
    <col min="1" max="1" width="51" style="136" customWidth="1"/>
    <col min="2" max="2" width="9.140625" style="136"/>
    <col min="3" max="3" width="9.140625" style="136" customWidth="1"/>
    <col min="4" max="4" width="12.140625" style="136" customWidth="1"/>
    <col min="5" max="5" width="13.5703125" style="136" customWidth="1"/>
    <col min="6" max="6" width="10.28515625" style="134" bestFit="1" customWidth="1"/>
    <col min="7" max="7" width="11.85546875" style="134" customWidth="1"/>
    <col min="8" max="11" width="11.28515625" style="134" customWidth="1"/>
    <col min="12" max="14" width="11.28515625" style="5" customWidth="1"/>
    <col min="17" max="17" width="9.140625" customWidth="1"/>
  </cols>
  <sheetData>
    <row r="1" spans="1:14" s="1" customFormat="1" x14ac:dyDescent="0.3">
      <c r="A1" s="225" t="str">
        <f>Лист17!B48</f>
        <v xml:space="preserve"> с полосатой кашей </v>
      </c>
      <c r="B1" s="225">
        <f>Лист17!C48</f>
        <v>0</v>
      </c>
      <c r="C1" s="225">
        <f>Лист17!D48</f>
        <v>0</v>
      </c>
      <c r="D1" s="225">
        <f>Лист17!E48</f>
        <v>80</v>
      </c>
      <c r="E1" s="225">
        <f>Лист17!F48</f>
        <v>100</v>
      </c>
      <c r="F1" s="227"/>
      <c r="G1" s="227"/>
      <c r="H1" s="227"/>
      <c r="I1" s="227"/>
      <c r="J1" s="227"/>
      <c r="K1" s="227"/>
      <c r="L1" s="10"/>
      <c r="M1" s="10"/>
      <c r="N1" s="10"/>
    </row>
    <row r="2" spans="1:14" s="1" customFormat="1" hidden="1" x14ac:dyDescent="0.3">
      <c r="A2" s="225" t="str">
        <f>Лист1!B49</f>
        <v xml:space="preserve">Азу </v>
      </c>
      <c r="B2" s="225">
        <f>Лист1!C49</f>
        <v>0</v>
      </c>
      <c r="C2" s="225">
        <f>Лист1!D49</f>
        <v>0</v>
      </c>
      <c r="D2" s="225">
        <f>Лист1!E49</f>
        <v>150</v>
      </c>
      <c r="E2" s="225">
        <f>Лист1!F49</f>
        <v>175</v>
      </c>
      <c r="F2" s="220"/>
      <c r="G2" s="220"/>
      <c r="H2" s="2"/>
      <c r="I2" s="2"/>
      <c r="J2" s="2"/>
      <c r="K2" s="2"/>
      <c r="L2" s="2"/>
      <c r="M2" s="2"/>
      <c r="N2" s="2"/>
    </row>
    <row r="3" spans="1:14" s="1" customFormat="1" x14ac:dyDescent="0.3">
      <c r="A3" s="225" t="str">
        <f>Лист8!B86</f>
        <v>Апельсины (фрукты свежие)</v>
      </c>
      <c r="B3" s="225">
        <f>Лист8!C86</f>
        <v>23</v>
      </c>
      <c r="C3" s="225">
        <f>Лист8!D86</f>
        <v>30</v>
      </c>
      <c r="D3" s="225">
        <f>Лист8!E86</f>
        <v>23</v>
      </c>
      <c r="E3" s="225">
        <f>Лист8!F86</f>
        <v>30</v>
      </c>
      <c r="F3" s="220"/>
      <c r="G3" s="7" t="str">
        <f>A3</f>
        <v>Апельсины (фрукты свежие)</v>
      </c>
      <c r="H3" s="3">
        <f>B3+B4</f>
        <v>34</v>
      </c>
      <c r="I3" s="3">
        <f>C3+C4</f>
        <v>44</v>
      </c>
      <c r="J3" s="3">
        <f>D3+D4</f>
        <v>34</v>
      </c>
      <c r="K3" s="3">
        <f>E3+E4</f>
        <v>44</v>
      </c>
      <c r="L3" s="3"/>
      <c r="M3" s="3"/>
      <c r="N3" s="3"/>
    </row>
    <row r="4" spans="1:14" s="1" customFormat="1" x14ac:dyDescent="0.3">
      <c r="A4" s="225" t="str">
        <f>Лист12!B69</f>
        <v>Апельсины (фрукты свежие)</v>
      </c>
      <c r="B4" s="225">
        <f>Лист12!C69</f>
        <v>11</v>
      </c>
      <c r="C4" s="225">
        <f>Лист12!D69</f>
        <v>14</v>
      </c>
      <c r="D4" s="225">
        <f>Лист12!E69</f>
        <v>11</v>
      </c>
      <c r="E4" s="225">
        <f>Лист12!F69</f>
        <v>14</v>
      </c>
      <c r="F4" s="226"/>
      <c r="G4" s="226"/>
      <c r="H4" s="135"/>
      <c r="I4" s="135"/>
      <c r="J4" s="135"/>
      <c r="K4" s="135"/>
      <c r="L4" s="4"/>
      <c r="M4" s="4"/>
      <c r="N4" s="4"/>
    </row>
    <row r="5" spans="1:14" s="1" customFormat="1" x14ac:dyDescent="0.3">
      <c r="A5" s="225" t="str">
        <f>Лист1!B18</f>
        <v>Батон</v>
      </c>
      <c r="B5" s="225">
        <f>Лист1!C18</f>
        <v>22</v>
      </c>
      <c r="C5" s="225">
        <f>Лист1!D18</f>
        <v>42</v>
      </c>
      <c r="D5" s="225">
        <f>Лист1!E18</f>
        <v>22</v>
      </c>
      <c r="E5" s="225">
        <f>Лист1!F18</f>
        <v>42</v>
      </c>
      <c r="F5" s="226"/>
      <c r="G5" s="227" t="str">
        <f>A5</f>
        <v>Батон</v>
      </c>
      <c r="H5" s="135">
        <f>B5+B6+B7+B8+B9+B10+B11+B12+B13+B14+B15+B16+B17+B18+B19+B20+B21+B22+B23+B24</f>
        <v>588</v>
      </c>
      <c r="I5" s="135">
        <f>C5+C6+C7+C8+C9+C10+C11+C12+C13+C14+C15+C16+C17+C18+C19+C20+C21+C22+C23+C24</f>
        <v>904</v>
      </c>
      <c r="J5" s="135">
        <f>D5+D6+D7+D8+D9+D10+D11+D12+D13+D14+D15+D16+D17+D18+D19+D20+D21+D22+D23+D24</f>
        <v>588</v>
      </c>
      <c r="K5" s="135">
        <f>E5+E6+E7+E8+E9+E10+E11+E12+E13+E14+E15+E16+E17+E18+E19+E20+E21+E22+E23+E24</f>
        <v>904</v>
      </c>
      <c r="L5" s="4"/>
      <c r="M5" s="4"/>
      <c r="N5" s="4"/>
    </row>
    <row r="6" spans="1:14" s="1" customFormat="1" x14ac:dyDescent="0.3">
      <c r="A6" s="225" t="str">
        <f>Лист2!B16</f>
        <v>Батон</v>
      </c>
      <c r="B6" s="225">
        <f>Лист2!C16</f>
        <v>32</v>
      </c>
      <c r="C6" s="225">
        <f>Лист2!D16</f>
        <v>46</v>
      </c>
      <c r="D6" s="225">
        <f>Лист2!E16</f>
        <v>32</v>
      </c>
      <c r="E6" s="225">
        <f>Лист2!F16</f>
        <v>46</v>
      </c>
      <c r="F6" s="227"/>
      <c r="G6" s="227"/>
      <c r="H6" s="227"/>
      <c r="I6" s="227"/>
      <c r="J6" s="227"/>
      <c r="K6" s="227"/>
      <c r="L6" s="10"/>
      <c r="M6" s="10"/>
      <c r="N6" s="10"/>
    </row>
    <row r="7" spans="1:14" x14ac:dyDescent="0.3">
      <c r="A7" s="225" t="str">
        <f>Лист3!B15</f>
        <v>Батон</v>
      </c>
      <c r="B7" s="225">
        <f>Лист3!C15</f>
        <v>32</v>
      </c>
      <c r="C7" s="225">
        <f>Лист3!D15</f>
        <v>46</v>
      </c>
      <c r="D7" s="225">
        <f>Лист3!E15</f>
        <v>32</v>
      </c>
      <c r="E7" s="225">
        <f>Лист3!F15</f>
        <v>46</v>
      </c>
      <c r="F7" s="226"/>
      <c r="G7" s="226"/>
      <c r="H7" s="135"/>
      <c r="I7" s="135"/>
      <c r="J7" s="135"/>
      <c r="K7" s="135"/>
      <c r="L7" s="4"/>
      <c r="M7" s="4"/>
      <c r="N7" s="4"/>
    </row>
    <row r="8" spans="1:14" x14ac:dyDescent="0.3">
      <c r="A8" s="225" t="str">
        <f>Лист4!B17</f>
        <v>Батон</v>
      </c>
      <c r="B8" s="225">
        <f>Лист4!C17</f>
        <v>22</v>
      </c>
      <c r="C8" s="225">
        <f>Лист4!D17</f>
        <v>42</v>
      </c>
      <c r="D8" s="225">
        <f>Лист4!E17</f>
        <v>22</v>
      </c>
      <c r="E8" s="225">
        <f>Лист4!F17</f>
        <v>42</v>
      </c>
      <c r="F8" s="226"/>
      <c r="G8" s="226"/>
      <c r="H8" s="135"/>
      <c r="I8" s="135"/>
      <c r="J8" s="135"/>
      <c r="K8" s="135"/>
      <c r="L8" s="4"/>
      <c r="M8" s="4"/>
      <c r="N8" s="4"/>
    </row>
    <row r="9" spans="1:14" x14ac:dyDescent="0.3">
      <c r="A9" s="225" t="str">
        <f>Лист6!B15</f>
        <v>Батон</v>
      </c>
      <c r="B9" s="225">
        <f>Лист6!C15</f>
        <v>32</v>
      </c>
      <c r="C9" s="225">
        <f>Лист6!D15</f>
        <v>46</v>
      </c>
      <c r="D9" s="225">
        <f>Лист6!E15</f>
        <v>32</v>
      </c>
      <c r="E9" s="225">
        <f>Лист6!F15</f>
        <v>46</v>
      </c>
      <c r="F9" s="220"/>
      <c r="G9" s="220"/>
      <c r="H9" s="3"/>
      <c r="I9" s="3"/>
      <c r="J9" s="3"/>
      <c r="K9" s="3"/>
      <c r="L9" s="3"/>
      <c r="M9" s="3"/>
      <c r="N9" s="3"/>
    </row>
    <row r="10" spans="1:14" x14ac:dyDescent="0.3">
      <c r="A10" s="225" t="str">
        <f>Лист7!B17</f>
        <v>Батон</v>
      </c>
      <c r="B10" s="225">
        <f>Лист7!C17</f>
        <v>22</v>
      </c>
      <c r="C10" s="225">
        <f>Лист7!D17</f>
        <v>42</v>
      </c>
      <c r="D10" s="225">
        <f>Лист7!E17</f>
        <v>22</v>
      </c>
      <c r="E10" s="225">
        <f>Лист7!F17</f>
        <v>42</v>
      </c>
      <c r="F10" s="226"/>
      <c r="G10" s="226"/>
      <c r="H10" s="135"/>
      <c r="I10" s="135"/>
      <c r="J10" s="135"/>
      <c r="K10" s="135"/>
      <c r="L10" s="4"/>
      <c r="M10" s="4"/>
      <c r="N10" s="4"/>
    </row>
    <row r="11" spans="1:14" x14ac:dyDescent="0.3">
      <c r="A11" s="225" t="str">
        <f>Лист8!B16</f>
        <v>Батон</v>
      </c>
      <c r="B11" s="225">
        <f>Лист8!C16</f>
        <v>32</v>
      </c>
      <c r="C11" s="225">
        <f>Лист8!D16</f>
        <v>46</v>
      </c>
      <c r="D11" s="225">
        <f>Лист8!E16</f>
        <v>32</v>
      </c>
      <c r="E11" s="225">
        <f>Лист8!F16</f>
        <v>46</v>
      </c>
      <c r="F11" s="226"/>
      <c r="G11" s="226"/>
      <c r="H11" s="135"/>
      <c r="I11" s="135"/>
      <c r="J11" s="135"/>
      <c r="K11" s="135"/>
      <c r="L11" s="4"/>
      <c r="M11" s="4"/>
      <c r="N11" s="4"/>
    </row>
    <row r="12" spans="1:14" ht="25.5" customHeight="1" x14ac:dyDescent="0.3">
      <c r="A12" s="225" t="str">
        <f>Лист9!B16</f>
        <v>Батон</v>
      </c>
      <c r="B12" s="225">
        <f>Лист9!C16</f>
        <v>36</v>
      </c>
      <c r="C12" s="225">
        <f>Лист9!D16</f>
        <v>50</v>
      </c>
      <c r="D12" s="225">
        <f>Лист9!E16</f>
        <v>36</v>
      </c>
      <c r="E12" s="225">
        <f>Лист9!F16</f>
        <v>50</v>
      </c>
      <c r="F12" s="226"/>
      <c r="G12" s="226"/>
      <c r="H12" s="135"/>
      <c r="I12" s="135"/>
      <c r="J12" s="135"/>
      <c r="K12" s="135"/>
      <c r="L12" s="4"/>
      <c r="M12" s="4"/>
      <c r="N12" s="4"/>
    </row>
    <row r="13" spans="1:14" s="1" customFormat="1" x14ac:dyDescent="0.3">
      <c r="A13" s="225" t="str">
        <f>Лист10!B17</f>
        <v>Батон</v>
      </c>
      <c r="B13" s="225">
        <f>Лист10!C17</f>
        <v>22</v>
      </c>
      <c r="C13" s="225">
        <f>Лист10!D17</f>
        <v>42</v>
      </c>
      <c r="D13" s="225">
        <f>Лист10!E17</f>
        <v>22</v>
      </c>
      <c r="E13" s="225">
        <f>Лист10!F17</f>
        <v>42</v>
      </c>
      <c r="F13" s="220"/>
      <c r="G13" s="220"/>
      <c r="H13" s="2"/>
      <c r="I13" s="2"/>
      <c r="J13" s="2"/>
      <c r="K13" s="2"/>
      <c r="L13" s="2"/>
      <c r="M13" s="2"/>
      <c r="N13" s="2"/>
    </row>
    <row r="14" spans="1:14" s="1" customFormat="1" x14ac:dyDescent="0.3">
      <c r="A14" s="225" t="str">
        <f>Лист11!B15</f>
        <v>Батон</v>
      </c>
      <c r="B14" s="225">
        <f>Лист11!C15</f>
        <v>32</v>
      </c>
      <c r="C14" s="225">
        <f>Лист11!D15</f>
        <v>46</v>
      </c>
      <c r="D14" s="225">
        <f>Лист11!E15</f>
        <v>32</v>
      </c>
      <c r="E14" s="225">
        <f>Лист11!F15</f>
        <v>46</v>
      </c>
      <c r="F14" s="226"/>
      <c r="G14" s="226"/>
      <c r="H14" s="226"/>
      <c r="I14" s="226"/>
      <c r="J14" s="226"/>
      <c r="K14" s="226"/>
      <c r="L14" s="221"/>
      <c r="M14" s="221"/>
      <c r="N14" s="221"/>
    </row>
    <row r="15" spans="1:14" ht="28.5" customHeight="1" x14ac:dyDescent="0.3">
      <c r="A15" s="225" t="str">
        <f>Лист12!B15</f>
        <v>Батон</v>
      </c>
      <c r="B15" s="225">
        <f>Лист12!C15</f>
        <v>32</v>
      </c>
      <c r="C15" s="225">
        <f>Лист12!D15</f>
        <v>46</v>
      </c>
      <c r="D15" s="225">
        <f>Лист12!E15</f>
        <v>32</v>
      </c>
      <c r="E15" s="225">
        <f>Лист12!F15</f>
        <v>46</v>
      </c>
      <c r="F15" s="226"/>
      <c r="G15" s="226"/>
      <c r="H15" s="226"/>
      <c r="I15" s="226"/>
      <c r="J15" s="226"/>
      <c r="K15" s="226"/>
      <c r="L15" s="221"/>
      <c r="M15" s="221"/>
      <c r="N15" s="221"/>
    </row>
    <row r="16" spans="1:14" s="1" customFormat="1" x14ac:dyDescent="0.3">
      <c r="A16" s="225" t="str">
        <f>Лист13!B18</f>
        <v>Батон</v>
      </c>
      <c r="B16" s="225">
        <f>Лист13!C18</f>
        <v>22</v>
      </c>
      <c r="C16" s="225">
        <f>Лист13!D18</f>
        <v>42</v>
      </c>
      <c r="D16" s="225">
        <f>Лист13!E18</f>
        <v>22</v>
      </c>
      <c r="E16" s="225">
        <f>Лист13!F18</f>
        <v>42</v>
      </c>
      <c r="F16" s="226"/>
      <c r="G16" s="226"/>
      <c r="H16" s="226"/>
      <c r="I16" s="226"/>
      <c r="J16" s="226"/>
      <c r="K16" s="226"/>
      <c r="L16" s="221"/>
      <c r="M16" s="221"/>
      <c r="N16" s="221"/>
    </row>
    <row r="17" spans="1:14" s="1" customFormat="1" x14ac:dyDescent="0.3">
      <c r="A17" s="225" t="str">
        <f>Лист14!B17</f>
        <v>Батон</v>
      </c>
      <c r="B17" s="225">
        <f>Лист14!C17</f>
        <v>32</v>
      </c>
      <c r="C17" s="225">
        <f>Лист14!D17</f>
        <v>46</v>
      </c>
      <c r="D17" s="225">
        <f>Лист14!E17</f>
        <v>32</v>
      </c>
      <c r="E17" s="225">
        <f>Лист14!F17</f>
        <v>46</v>
      </c>
      <c r="F17" s="220"/>
      <c r="G17" s="220"/>
      <c r="H17" s="2"/>
      <c r="I17" s="2"/>
      <c r="J17" s="2"/>
      <c r="K17" s="2"/>
      <c r="L17" s="2"/>
      <c r="M17" s="2"/>
      <c r="N17" s="2"/>
    </row>
    <row r="18" spans="1:14" s="1" customFormat="1" x14ac:dyDescent="0.3">
      <c r="A18" s="225" t="str">
        <f>Лист15!B15</f>
        <v>Батон</v>
      </c>
      <c r="B18" s="225">
        <f>Лист15!C15</f>
        <v>32</v>
      </c>
      <c r="C18" s="225">
        <f>Лист15!D15</f>
        <v>46</v>
      </c>
      <c r="D18" s="225">
        <f>Лист15!E15</f>
        <v>32</v>
      </c>
      <c r="E18" s="225">
        <f>Лист15!F15</f>
        <v>46</v>
      </c>
      <c r="F18" s="220"/>
      <c r="G18" s="220"/>
      <c r="H18" s="2"/>
      <c r="I18" s="2"/>
      <c r="J18" s="2"/>
      <c r="K18" s="2"/>
      <c r="L18" s="2"/>
      <c r="M18" s="2"/>
      <c r="N18" s="2"/>
    </row>
    <row r="19" spans="1:14" s="1" customFormat="1" x14ac:dyDescent="0.3">
      <c r="A19" s="225" t="str">
        <f>Лист16!B17</f>
        <v>Батон</v>
      </c>
      <c r="B19" s="225">
        <f>Лист16!C17</f>
        <v>22</v>
      </c>
      <c r="C19" s="225">
        <f>Лист16!D17</f>
        <v>42</v>
      </c>
      <c r="D19" s="225">
        <f>Лист16!E17</f>
        <v>22</v>
      </c>
      <c r="E19" s="225">
        <f>Лист16!F17</f>
        <v>42</v>
      </c>
      <c r="F19" s="226"/>
      <c r="G19" s="226"/>
      <c r="H19" s="226"/>
      <c r="I19" s="226"/>
      <c r="J19" s="226"/>
      <c r="K19" s="226"/>
      <c r="L19" s="221"/>
      <c r="M19" s="221"/>
      <c r="N19" s="221"/>
    </row>
    <row r="20" spans="1:14" s="1" customFormat="1" x14ac:dyDescent="0.3">
      <c r="A20" s="225" t="str">
        <f>Лист17!B16</f>
        <v>Батон</v>
      </c>
      <c r="B20" s="225">
        <f>Лист17!C16</f>
        <v>32</v>
      </c>
      <c r="C20" s="225">
        <f>Лист17!D16</f>
        <v>46</v>
      </c>
      <c r="D20" s="225">
        <f>Лист17!E16</f>
        <v>32</v>
      </c>
      <c r="E20" s="225">
        <f>Лист17!F16</f>
        <v>46</v>
      </c>
      <c r="F20" s="220"/>
      <c r="G20" s="220"/>
      <c r="H20" s="2"/>
      <c r="I20" s="2"/>
      <c r="J20" s="2"/>
      <c r="K20" s="2"/>
      <c r="L20" s="2"/>
      <c r="M20" s="2"/>
      <c r="N20" s="2"/>
    </row>
    <row r="21" spans="1:14" s="1" customFormat="1" x14ac:dyDescent="0.3">
      <c r="A21" s="225" t="str">
        <f>Лист18!B13</f>
        <v>Батон</v>
      </c>
      <c r="B21" s="225">
        <f>Лист18!C13</f>
        <v>32</v>
      </c>
      <c r="C21" s="225">
        <f>Лист18!D13</f>
        <v>46</v>
      </c>
      <c r="D21" s="225">
        <f>Лист18!E13</f>
        <v>32</v>
      </c>
      <c r="E21" s="225">
        <f>Лист18!F13</f>
        <v>46</v>
      </c>
      <c r="F21" s="220"/>
      <c r="G21" s="220"/>
      <c r="H21" s="2"/>
      <c r="I21" s="2"/>
      <c r="J21" s="2"/>
      <c r="K21" s="2"/>
      <c r="L21" s="2"/>
      <c r="M21" s="2"/>
      <c r="N21" s="2"/>
    </row>
    <row r="22" spans="1:14" x14ac:dyDescent="0.3">
      <c r="A22" s="225" t="str">
        <f>Лист19!B16</f>
        <v>Батон</v>
      </c>
      <c r="B22" s="225">
        <f>Лист19!C16</f>
        <v>36</v>
      </c>
      <c r="C22" s="225">
        <f>Лист19!D16</f>
        <v>50</v>
      </c>
      <c r="D22" s="225">
        <f>Лист19!E16</f>
        <v>36</v>
      </c>
      <c r="E22" s="225">
        <f>Лист19!F16</f>
        <v>50</v>
      </c>
      <c r="F22" s="220"/>
      <c r="G22" s="220"/>
      <c r="H22" s="2"/>
      <c r="I22" s="2"/>
      <c r="J22" s="2"/>
      <c r="K22" s="2"/>
      <c r="L22" s="2"/>
      <c r="M22" s="2"/>
      <c r="N22" s="2"/>
    </row>
    <row r="23" spans="1:14" x14ac:dyDescent="0.3">
      <c r="A23" s="225" t="str">
        <f>Лист20!B17</f>
        <v>Батон</v>
      </c>
      <c r="B23" s="225">
        <f>Лист20!C17</f>
        <v>32</v>
      </c>
      <c r="C23" s="225">
        <f>Лист20!D17</f>
        <v>46</v>
      </c>
      <c r="D23" s="225">
        <f>Лист20!E17</f>
        <v>32</v>
      </c>
      <c r="E23" s="225">
        <f>Лист20!F17</f>
        <v>46</v>
      </c>
      <c r="F23" s="226"/>
      <c r="G23" s="226"/>
      <c r="H23" s="226"/>
      <c r="I23" s="226"/>
      <c r="J23" s="226"/>
      <c r="K23" s="226"/>
      <c r="L23" s="221"/>
      <c r="M23" s="221"/>
      <c r="N23" s="221"/>
    </row>
    <row r="24" spans="1:14" x14ac:dyDescent="0.3">
      <c r="A24" s="225" t="str">
        <f>Лист5!B15</f>
        <v xml:space="preserve">Батон </v>
      </c>
      <c r="B24" s="225">
        <f>Лист5!C15</f>
        <v>32</v>
      </c>
      <c r="C24" s="225">
        <f>Лист5!D15</f>
        <v>46</v>
      </c>
      <c r="D24" s="225">
        <f>Лист5!E15</f>
        <v>32</v>
      </c>
      <c r="E24" s="225">
        <f>Лист5!F15</f>
        <v>46</v>
      </c>
      <c r="F24" s="226"/>
      <c r="G24" s="226"/>
      <c r="H24" s="226"/>
      <c r="I24" s="226"/>
      <c r="J24" s="226"/>
      <c r="K24" s="226"/>
      <c r="L24" s="221"/>
      <c r="M24" s="221"/>
      <c r="N24" s="221"/>
    </row>
    <row r="25" spans="1:14" s="1" customFormat="1" hidden="1" x14ac:dyDescent="0.3">
      <c r="A25" s="225" t="str">
        <f>Лист2!B14</f>
        <v>Батон с маслом</v>
      </c>
      <c r="B25" s="225">
        <f>Лист2!C14</f>
        <v>0</v>
      </c>
      <c r="C25" s="225">
        <f>Лист2!D14</f>
        <v>0</v>
      </c>
      <c r="D25" s="225">
        <f>Лист2!E14</f>
        <v>37</v>
      </c>
      <c r="E25" s="225">
        <f>Лист2!F14</f>
        <v>51</v>
      </c>
      <c r="F25" s="226"/>
      <c r="G25" s="226"/>
      <c r="H25" s="135"/>
      <c r="I25" s="135"/>
      <c r="J25" s="135"/>
      <c r="K25" s="135"/>
      <c r="L25" s="4"/>
      <c r="M25" s="4"/>
      <c r="N25" s="4"/>
    </row>
    <row r="26" spans="1:14" hidden="1" x14ac:dyDescent="0.3">
      <c r="A26" s="225" t="str">
        <f>Лист5!B14</f>
        <v>Батон с маслом</v>
      </c>
      <c r="B26" s="225">
        <f>Лист5!C14</f>
        <v>0</v>
      </c>
      <c r="C26" s="225">
        <f>Лист5!D14</f>
        <v>0</v>
      </c>
      <c r="D26" s="225">
        <f>Лист5!E14</f>
        <v>37</v>
      </c>
      <c r="E26" s="225">
        <f>Лист5!F14</f>
        <v>51</v>
      </c>
      <c r="F26" s="226"/>
      <c r="G26" s="226"/>
      <c r="H26" s="135"/>
      <c r="I26" s="135"/>
      <c r="J26" s="135"/>
      <c r="K26" s="135"/>
      <c r="L26" s="4"/>
      <c r="M26" s="4"/>
      <c r="N26" s="4"/>
    </row>
    <row r="27" spans="1:14" s="1" customFormat="1" hidden="1" x14ac:dyDescent="0.3">
      <c r="A27" s="225" t="str">
        <f>Лист8!B14</f>
        <v>Батон с маслом</v>
      </c>
      <c r="B27" s="225">
        <f>Лист8!C14</f>
        <v>0</v>
      </c>
      <c r="C27" s="225">
        <f>Лист8!D14</f>
        <v>0</v>
      </c>
      <c r="D27" s="225">
        <f>Лист8!E14</f>
        <v>37</v>
      </c>
      <c r="E27" s="225">
        <f>Лист8!F14</f>
        <v>51</v>
      </c>
      <c r="F27" s="226"/>
      <c r="G27" s="226"/>
      <c r="H27" s="135"/>
      <c r="I27" s="135"/>
      <c r="J27" s="135"/>
      <c r="K27" s="135"/>
      <c r="L27" s="4"/>
      <c r="M27" s="4"/>
      <c r="N27" s="4"/>
    </row>
    <row r="28" spans="1:14" s="1" customFormat="1" hidden="1" x14ac:dyDescent="0.3">
      <c r="A28" s="225" t="str">
        <f>Лист11!B13</f>
        <v>Батон с маслом</v>
      </c>
      <c r="B28" s="225">
        <f>Лист11!C13</f>
        <v>0</v>
      </c>
      <c r="C28" s="225">
        <f>Лист11!D13</f>
        <v>0</v>
      </c>
      <c r="D28" s="225">
        <f>Лист11!E13</f>
        <v>37</v>
      </c>
      <c r="E28" s="225">
        <f>Лист11!F13</f>
        <v>51</v>
      </c>
      <c r="F28" s="220"/>
      <c r="G28" s="220"/>
      <c r="H28" s="3"/>
      <c r="I28" s="3"/>
      <c r="J28" s="3"/>
      <c r="K28" s="3"/>
      <c r="L28" s="3"/>
      <c r="M28" s="3"/>
      <c r="N28" s="3"/>
    </row>
    <row r="29" spans="1:14" s="1" customFormat="1" hidden="1" x14ac:dyDescent="0.3">
      <c r="A29" s="225" t="str">
        <f>Лист14!B15</f>
        <v>Батон с маслом</v>
      </c>
      <c r="B29" s="225">
        <f>Лист14!C15</f>
        <v>0</v>
      </c>
      <c r="C29" s="225">
        <f>Лист14!D15</f>
        <v>0</v>
      </c>
      <c r="D29" s="225">
        <f>Лист14!E15</f>
        <v>37</v>
      </c>
      <c r="E29" s="225">
        <f>Лист14!F15</f>
        <v>51</v>
      </c>
      <c r="F29" s="227"/>
      <c r="G29" s="227"/>
      <c r="H29" s="227"/>
      <c r="I29" s="227"/>
      <c r="J29" s="227"/>
      <c r="K29" s="227"/>
      <c r="L29" s="10"/>
      <c r="M29" s="10"/>
      <c r="N29" s="10"/>
    </row>
    <row r="30" spans="1:14" s="1" customFormat="1" hidden="1" x14ac:dyDescent="0.3">
      <c r="A30" s="225" t="str">
        <f>Лист17!B14</f>
        <v>Батон с маслом</v>
      </c>
      <c r="B30" s="225">
        <f>Лист17!C14</f>
        <v>0</v>
      </c>
      <c r="C30" s="225">
        <f>Лист17!D14</f>
        <v>0</v>
      </c>
      <c r="D30" s="225">
        <f>Лист17!E14</f>
        <v>37</v>
      </c>
      <c r="E30" s="225">
        <f>Лист17!F14</f>
        <v>51</v>
      </c>
      <c r="F30" s="226"/>
      <c r="G30" s="226"/>
      <c r="H30" s="135"/>
      <c r="I30" s="135"/>
      <c r="J30" s="135"/>
      <c r="K30" s="135"/>
      <c r="L30" s="4"/>
      <c r="M30" s="4"/>
      <c r="N30" s="4"/>
    </row>
    <row r="31" spans="1:14" hidden="1" x14ac:dyDescent="0.3">
      <c r="A31" s="225" t="str">
        <f>Лист20!B15</f>
        <v>Батон с маслом</v>
      </c>
      <c r="B31" s="225">
        <f>Лист20!C15</f>
        <v>0</v>
      </c>
      <c r="C31" s="225">
        <f>Лист20!D15</f>
        <v>0</v>
      </c>
      <c r="D31" s="225">
        <f>Лист20!E15</f>
        <v>37</v>
      </c>
      <c r="E31" s="225">
        <f>Лист20!F15</f>
        <v>51</v>
      </c>
      <c r="F31" s="227"/>
      <c r="G31" s="227"/>
      <c r="H31" s="227"/>
      <c r="I31" s="227"/>
      <c r="J31" s="227"/>
      <c r="K31" s="227"/>
      <c r="L31" s="10"/>
      <c r="M31" s="10"/>
      <c r="N31" s="10"/>
    </row>
    <row r="32" spans="1:14" hidden="1" x14ac:dyDescent="0.3">
      <c r="A32" s="225" t="str">
        <f>Лист1!B15</f>
        <v>Батон с маслом, сыром</v>
      </c>
      <c r="B32" s="225">
        <f>Лист1!C15</f>
        <v>0</v>
      </c>
      <c r="C32" s="225">
        <f>Лист1!D15</f>
        <v>0</v>
      </c>
      <c r="D32" s="225">
        <f>Лист1!E15</f>
        <v>36</v>
      </c>
      <c r="E32" s="225">
        <f>Лист1!F15</f>
        <v>60</v>
      </c>
      <c r="F32" s="226"/>
      <c r="G32" s="226"/>
      <c r="H32" s="226"/>
      <c r="I32" s="226"/>
      <c r="J32" s="226"/>
      <c r="K32" s="226"/>
      <c r="L32" s="221"/>
      <c r="M32" s="221"/>
      <c r="N32" s="221"/>
    </row>
    <row r="33" spans="1:14" hidden="1" x14ac:dyDescent="0.3">
      <c r="A33" s="225" t="str">
        <f>Лист4!B14</f>
        <v>Батон с маслом, сыром</v>
      </c>
      <c r="B33" s="225">
        <f>Лист4!C14</f>
        <v>0</v>
      </c>
      <c r="C33" s="225">
        <f>Лист4!D14</f>
        <v>0</v>
      </c>
      <c r="D33" s="225">
        <f>Лист4!E14</f>
        <v>36</v>
      </c>
      <c r="E33" s="225">
        <f>Лист4!F14</f>
        <v>60</v>
      </c>
      <c r="F33" s="226"/>
      <c r="G33" s="226"/>
      <c r="H33" s="135"/>
      <c r="I33" s="135"/>
      <c r="J33" s="135"/>
      <c r="K33" s="135"/>
      <c r="L33" s="4"/>
      <c r="M33" s="4"/>
      <c r="N33" s="4"/>
    </row>
    <row r="34" spans="1:14" hidden="1" x14ac:dyDescent="0.3">
      <c r="A34" s="225" t="str">
        <f>Лист7!B14</f>
        <v>Батон с маслом, сыром</v>
      </c>
      <c r="B34" s="225">
        <f>Лист7!C14</f>
        <v>0</v>
      </c>
      <c r="C34" s="225">
        <f>Лист7!D14</f>
        <v>0</v>
      </c>
      <c r="D34" s="225">
        <f>Лист7!E14</f>
        <v>37</v>
      </c>
      <c r="E34" s="225">
        <f>Лист7!F14</f>
        <v>51</v>
      </c>
      <c r="F34" s="226"/>
      <c r="G34" s="226"/>
      <c r="H34" s="135"/>
      <c r="I34" s="135"/>
      <c r="J34" s="135"/>
      <c r="K34" s="135"/>
      <c r="L34" s="4"/>
      <c r="M34" s="4"/>
      <c r="N34" s="4"/>
    </row>
    <row r="35" spans="1:14" s="1" customFormat="1" hidden="1" x14ac:dyDescent="0.3">
      <c r="A35" s="225" t="str">
        <f>Лист10!B14</f>
        <v>Батон с маслом, сыром</v>
      </c>
      <c r="B35" s="225">
        <f>Лист10!C14</f>
        <v>0</v>
      </c>
      <c r="C35" s="225">
        <f>Лист10!D14</f>
        <v>0</v>
      </c>
      <c r="D35" s="225">
        <f>Лист10!E14</f>
        <v>36</v>
      </c>
      <c r="E35" s="225">
        <f>Лист10!F14</f>
        <v>60</v>
      </c>
      <c r="F35" s="226"/>
      <c r="G35" s="226"/>
      <c r="H35" s="135"/>
      <c r="I35" s="135"/>
      <c r="J35" s="135"/>
      <c r="K35" s="135"/>
      <c r="L35" s="4"/>
      <c r="M35" s="4"/>
      <c r="N35" s="4"/>
    </row>
    <row r="36" spans="1:14" s="1" customFormat="1" hidden="1" x14ac:dyDescent="0.3">
      <c r="A36" s="225" t="str">
        <f>Лист13!B15</f>
        <v>Батон с маслом, сыром</v>
      </c>
      <c r="B36" s="225">
        <f>Лист13!C15</f>
        <v>0</v>
      </c>
      <c r="C36" s="225">
        <f>Лист13!D15</f>
        <v>0</v>
      </c>
      <c r="D36" s="225">
        <f>Лист13!E15</f>
        <v>36</v>
      </c>
      <c r="E36" s="225">
        <f>Лист13!F15</f>
        <v>60</v>
      </c>
      <c r="F36" s="226"/>
      <c r="G36" s="226"/>
      <c r="H36" s="226"/>
      <c r="I36" s="226"/>
      <c r="J36" s="226"/>
      <c r="K36" s="226"/>
      <c r="L36" s="221"/>
      <c r="M36" s="221"/>
      <c r="N36" s="221"/>
    </row>
    <row r="37" spans="1:14" s="1" customFormat="1" hidden="1" x14ac:dyDescent="0.3">
      <c r="A37" s="225" t="str">
        <f>Лист16!B14</f>
        <v>Батон с маслом, сыром</v>
      </c>
      <c r="B37" s="225">
        <f>Лист16!C14</f>
        <v>0</v>
      </c>
      <c r="C37" s="225">
        <f>Лист16!D14</f>
        <v>0</v>
      </c>
      <c r="D37" s="225">
        <f>Лист16!E14</f>
        <v>36</v>
      </c>
      <c r="E37" s="225">
        <f>Лист16!F14</f>
        <v>60</v>
      </c>
      <c r="F37" s="226"/>
      <c r="G37" s="226"/>
      <c r="H37" s="226"/>
      <c r="I37" s="226"/>
      <c r="J37" s="226"/>
      <c r="K37" s="226"/>
      <c r="L37" s="221"/>
      <c r="M37" s="221"/>
      <c r="N37" s="221"/>
    </row>
    <row r="38" spans="1:14" s="1" customFormat="1" hidden="1" x14ac:dyDescent="0.3">
      <c r="A38" s="225" t="str">
        <f>Лист13!B49</f>
        <v>Бефстроганов из говядины</v>
      </c>
      <c r="B38" s="225">
        <f>Лист13!C49</f>
        <v>0</v>
      </c>
      <c r="C38" s="225">
        <f>Лист13!D49</f>
        <v>0</v>
      </c>
      <c r="D38" s="225">
        <f>Лист13!E49</f>
        <v>75</v>
      </c>
      <c r="E38" s="225">
        <f>Лист13!F49</f>
        <v>95</v>
      </c>
      <c r="F38" s="226"/>
      <c r="G38" s="226"/>
      <c r="H38" s="226"/>
      <c r="I38" s="226"/>
      <c r="J38" s="226"/>
      <c r="K38" s="226"/>
      <c r="L38" s="221"/>
      <c r="M38" s="221"/>
      <c r="N38" s="221"/>
    </row>
    <row r="39" spans="1:14" s="1" customFormat="1" hidden="1" x14ac:dyDescent="0.3">
      <c r="A39" s="225" t="str">
        <f>Лист4!B47</f>
        <v>Бигус с курицей</v>
      </c>
      <c r="B39" s="225">
        <f>Лист4!C47</f>
        <v>0</v>
      </c>
      <c r="C39" s="225">
        <f>Лист4!D47</f>
        <v>0</v>
      </c>
      <c r="D39" s="225">
        <f>Лист4!E47</f>
        <v>165</v>
      </c>
      <c r="E39" s="225">
        <f>Лист4!F47</f>
        <v>200</v>
      </c>
      <c r="F39" s="220"/>
      <c r="G39" s="220"/>
      <c r="H39" s="3"/>
      <c r="I39" s="3"/>
      <c r="J39" s="3"/>
      <c r="K39" s="3"/>
      <c r="L39" s="3"/>
      <c r="M39" s="3"/>
      <c r="N39" s="3"/>
    </row>
    <row r="40" spans="1:14" s="1" customFormat="1" hidden="1" x14ac:dyDescent="0.3">
      <c r="A40" s="225" t="str">
        <f>Лист17!B68</f>
        <v>Рулет или запеканка овощная</v>
      </c>
      <c r="B40" s="225">
        <f>Лист17!C68</f>
        <v>0</v>
      </c>
      <c r="C40" s="225">
        <f>Лист17!D68</f>
        <v>0</v>
      </c>
      <c r="D40" s="225">
        <f>Лист17!E68</f>
        <v>160</v>
      </c>
      <c r="E40" s="225">
        <f>Лист17!F68</f>
        <v>180</v>
      </c>
      <c r="F40" s="226"/>
      <c r="G40" s="226"/>
      <c r="H40" s="135"/>
      <c r="I40" s="135"/>
      <c r="J40" s="135"/>
      <c r="K40" s="135"/>
      <c r="L40" s="4"/>
      <c r="M40" s="4"/>
      <c r="N40" s="4"/>
    </row>
    <row r="41" spans="1:14" s="1" customFormat="1" hidden="1" x14ac:dyDescent="0.3">
      <c r="A41" s="225" t="str">
        <f>Лист5!B30</f>
        <v>Борщ с мясом и со сметаной</v>
      </c>
      <c r="B41" s="225">
        <f>Лист5!C30</f>
        <v>0</v>
      </c>
      <c r="C41" s="225">
        <f>Лист5!D30</f>
        <v>0</v>
      </c>
      <c r="D41" s="225">
        <f>Лист5!E30</f>
        <v>150</v>
      </c>
      <c r="E41" s="225">
        <f>Лист5!F30</f>
        <v>200</v>
      </c>
      <c r="F41" s="226"/>
      <c r="G41" s="226"/>
      <c r="H41" s="135"/>
      <c r="I41" s="135"/>
      <c r="J41" s="135"/>
      <c r="K41" s="135"/>
      <c r="L41" s="4"/>
      <c r="M41" s="4"/>
      <c r="N41" s="4"/>
    </row>
    <row r="42" spans="1:14" s="1" customFormat="1" hidden="1" x14ac:dyDescent="0.3">
      <c r="A42" s="225" t="str">
        <f>Лист12!B95</f>
        <v>Булочка "Росинка"</v>
      </c>
      <c r="B42" s="225">
        <f>Лист12!C95</f>
        <v>0</v>
      </c>
      <c r="C42" s="225">
        <f>Лист12!D95</f>
        <v>0</v>
      </c>
      <c r="D42" s="225">
        <f>Лист12!E95</f>
        <v>60</v>
      </c>
      <c r="E42" s="225">
        <f>Лист12!F95</f>
        <v>60</v>
      </c>
      <c r="F42" s="226"/>
      <c r="G42" s="226"/>
      <c r="H42" s="226"/>
      <c r="I42" s="226"/>
      <c r="J42" s="226"/>
      <c r="K42" s="226"/>
      <c r="L42" s="221"/>
      <c r="M42" s="221"/>
      <c r="N42" s="221"/>
    </row>
    <row r="43" spans="1:14" s="1" customFormat="1" hidden="1" x14ac:dyDescent="0.3">
      <c r="A43" s="225" t="str">
        <f>Лист20!B91</f>
        <v xml:space="preserve">Кондитерские изделия </v>
      </c>
      <c r="B43" s="225">
        <f>Лист20!C91</f>
        <v>0</v>
      </c>
      <c r="C43" s="225">
        <f>Лист20!D91</f>
        <v>0</v>
      </c>
      <c r="D43" s="225">
        <f>Лист20!E91</f>
        <v>13</v>
      </c>
      <c r="E43" s="225">
        <f>Лист20!F91</f>
        <v>42</v>
      </c>
      <c r="F43" s="226"/>
      <c r="G43" s="226"/>
      <c r="H43" s="226"/>
      <c r="I43" s="226"/>
      <c r="J43" s="226"/>
      <c r="K43" s="226"/>
      <c r="L43" s="221"/>
      <c r="M43" s="221"/>
      <c r="N43" s="221"/>
    </row>
    <row r="44" spans="1:14" s="1" customFormat="1" hidden="1" x14ac:dyDescent="0.3">
      <c r="A44" s="225" t="str">
        <f>Лист15!B60</f>
        <v>Вареники ленивые</v>
      </c>
      <c r="B44" s="225">
        <f>Лист15!C60</f>
        <v>0</v>
      </c>
      <c r="C44" s="225">
        <f>Лист15!D60</f>
        <v>0</v>
      </c>
      <c r="D44" s="225">
        <f>Лист15!E60</f>
        <v>165</v>
      </c>
      <c r="E44" s="225">
        <f>Лист15!F60</f>
        <v>256</v>
      </c>
      <c r="F44" s="226"/>
      <c r="G44" s="226"/>
      <c r="H44" s="226"/>
      <c r="I44" s="226"/>
      <c r="J44" s="226"/>
      <c r="K44" s="226"/>
      <c r="L44" s="221"/>
      <c r="M44" s="221"/>
      <c r="N44" s="221"/>
    </row>
    <row r="45" spans="1:14" s="1" customFormat="1" hidden="1" x14ac:dyDescent="0.3">
      <c r="A45" s="225" t="str">
        <f>Лист19!B81</f>
        <v>Ватрушка с творогом</v>
      </c>
      <c r="B45" s="225">
        <f>Лист19!C81</f>
        <v>0</v>
      </c>
      <c r="C45" s="225">
        <f>Лист19!D81</f>
        <v>0</v>
      </c>
      <c r="D45" s="225">
        <f>Лист19!E81</f>
        <v>60</v>
      </c>
      <c r="E45" s="225">
        <f>Лист19!F81</f>
        <v>60</v>
      </c>
      <c r="F45" s="226"/>
      <c r="G45" s="226"/>
      <c r="H45" s="135"/>
      <c r="I45" s="135"/>
      <c r="J45" s="135"/>
      <c r="K45" s="135"/>
      <c r="L45" s="4"/>
      <c r="M45" s="4"/>
      <c r="N45" s="4"/>
    </row>
    <row r="46" spans="1:14" hidden="1" x14ac:dyDescent="0.3">
      <c r="A46" s="225" t="str">
        <f>Лист7!B94</f>
        <v>Ватрушка с творогом</v>
      </c>
      <c r="B46" s="225">
        <f>Лист7!C94</f>
        <v>0</v>
      </c>
      <c r="C46" s="225">
        <f>Лист7!D94</f>
        <v>0</v>
      </c>
      <c r="D46" s="225">
        <f>Лист7!E94</f>
        <v>60</v>
      </c>
      <c r="E46" s="225">
        <f>Лист7!F94</f>
        <v>60</v>
      </c>
      <c r="F46" s="226"/>
      <c r="G46" s="226"/>
      <c r="H46" s="135"/>
      <c r="I46" s="135"/>
      <c r="J46" s="135"/>
      <c r="K46" s="135"/>
      <c r="L46" s="4"/>
      <c r="M46" s="4"/>
      <c r="N46" s="4"/>
    </row>
    <row r="47" spans="1:14" s="1" customFormat="1" x14ac:dyDescent="0.3">
      <c r="A47" s="225" t="str">
        <f>Лист15!B70</f>
        <v xml:space="preserve">Вафли </v>
      </c>
      <c r="B47" s="225">
        <f>Лист15!C70</f>
        <v>14</v>
      </c>
      <c r="C47" s="225">
        <f>Лист15!D70</f>
        <v>42</v>
      </c>
      <c r="D47" s="225">
        <f>Лист15!E70</f>
        <v>14</v>
      </c>
      <c r="E47" s="225">
        <f>Лист15!F70</f>
        <v>42</v>
      </c>
      <c r="F47" s="227"/>
      <c r="G47" s="227" t="str">
        <f>A47</f>
        <v xml:space="preserve">Вафли </v>
      </c>
      <c r="H47" s="227">
        <f>B47</f>
        <v>14</v>
      </c>
      <c r="I47" s="227">
        <f>C47</f>
        <v>42</v>
      </c>
      <c r="J47" s="227">
        <f>D47</f>
        <v>14</v>
      </c>
      <c r="K47" s="227">
        <f>E47</f>
        <v>42</v>
      </c>
      <c r="L47" s="10"/>
      <c r="M47" s="10"/>
      <c r="N47" s="10"/>
    </row>
    <row r="48" spans="1:14" s="1" customFormat="1" hidden="1" x14ac:dyDescent="0.3">
      <c r="A48" s="225" t="str">
        <f>Лист1!B20</f>
        <v>ВСЕГО:</v>
      </c>
      <c r="B48" s="225">
        <f>Лист1!C20</f>
        <v>0</v>
      </c>
      <c r="C48" s="225">
        <f>Лист1!D20</f>
        <v>0</v>
      </c>
      <c r="D48" s="225">
        <f>Лист1!E20</f>
        <v>366</v>
      </c>
      <c r="E48" s="225">
        <f>Лист1!F20</f>
        <v>460</v>
      </c>
      <c r="F48" s="226"/>
      <c r="G48" s="226"/>
      <c r="H48" s="135"/>
      <c r="I48" s="135"/>
      <c r="J48" s="135"/>
      <c r="K48" s="135"/>
      <c r="L48" s="4"/>
      <c r="M48" s="4"/>
      <c r="N48" s="4"/>
    </row>
    <row r="49" spans="1:14" s="1" customFormat="1" hidden="1" x14ac:dyDescent="0.3">
      <c r="A49" s="225" t="str">
        <f>Лист1!B22</f>
        <v>ВСЕГО:</v>
      </c>
      <c r="B49" s="225">
        <f>Лист1!C22</f>
        <v>0</v>
      </c>
      <c r="C49" s="225">
        <f>Лист1!D22</f>
        <v>0</v>
      </c>
      <c r="D49" s="225">
        <f>Лист1!E22</f>
        <v>125</v>
      </c>
      <c r="E49" s="225">
        <f>Лист1!F22</f>
        <v>125</v>
      </c>
      <c r="F49" s="226"/>
      <c r="G49" s="226"/>
      <c r="H49" s="135"/>
      <c r="I49" s="135"/>
      <c r="J49" s="135"/>
      <c r="K49" s="135"/>
      <c r="L49" s="4"/>
      <c r="M49" s="4"/>
      <c r="N49" s="4"/>
    </row>
    <row r="50" spans="1:14" s="1" customFormat="1" hidden="1" x14ac:dyDescent="0.3">
      <c r="A50" s="225" t="str">
        <f>Лист1!B68</f>
        <v>ВСЕГО:</v>
      </c>
      <c r="B50" s="225">
        <f>Лист1!C68</f>
        <v>0</v>
      </c>
      <c r="C50" s="225">
        <f>Лист1!D68</f>
        <v>0</v>
      </c>
      <c r="D50" s="225">
        <f>Лист1!E68</f>
        <v>535</v>
      </c>
      <c r="E50" s="225">
        <f>Лист1!F68</f>
        <v>685</v>
      </c>
      <c r="F50" s="226"/>
      <c r="G50" s="226"/>
      <c r="H50" s="135"/>
      <c r="I50" s="135"/>
      <c r="J50" s="135"/>
      <c r="K50" s="135"/>
      <c r="L50" s="4"/>
      <c r="M50" s="4"/>
      <c r="N50" s="4"/>
    </row>
    <row r="51" spans="1:14" s="1" customFormat="1" hidden="1" x14ac:dyDescent="0.3">
      <c r="A51" s="225" t="str">
        <f>Лист1!B105</f>
        <v>ВСЕГО:</v>
      </c>
      <c r="B51" s="225">
        <f>Лист1!C105</f>
        <v>0</v>
      </c>
      <c r="C51" s="225">
        <f>Лист1!D105</f>
        <v>0</v>
      </c>
      <c r="D51" s="225">
        <f>Лист1!E105</f>
        <v>598</v>
      </c>
      <c r="E51" s="225">
        <f>Лист1!F105</f>
        <v>643</v>
      </c>
      <c r="F51" s="226"/>
      <c r="G51" s="226"/>
      <c r="H51" s="226"/>
      <c r="I51" s="226"/>
      <c r="J51" s="226"/>
      <c r="K51" s="226"/>
      <c r="L51" s="221"/>
      <c r="M51" s="221"/>
      <c r="N51" s="221"/>
    </row>
    <row r="52" spans="1:14" s="1" customFormat="1" hidden="1" x14ac:dyDescent="0.3">
      <c r="A52" s="225" t="str">
        <f>Лист1!B108</f>
        <v>ВСЕГО:</v>
      </c>
      <c r="B52" s="225">
        <f>Лист1!C108</f>
        <v>0</v>
      </c>
      <c r="C52" s="225">
        <f>Лист1!D108</f>
        <v>0</v>
      </c>
      <c r="D52" s="225">
        <f>Лист1!E108</f>
        <v>150</v>
      </c>
      <c r="E52" s="225">
        <f>Лист1!F108</f>
        <v>150</v>
      </c>
      <c r="F52" s="226"/>
      <c r="G52" s="226"/>
      <c r="H52" s="226"/>
      <c r="I52" s="226"/>
      <c r="J52" s="226"/>
      <c r="K52" s="226"/>
      <c r="L52" s="221"/>
      <c r="M52" s="221"/>
      <c r="N52" s="221"/>
    </row>
    <row r="53" spans="1:14" s="1" customFormat="1" hidden="1" x14ac:dyDescent="0.3">
      <c r="A53" s="225" t="str">
        <f>Лист2!B17</f>
        <v>ВСЕГО:</v>
      </c>
      <c r="B53" s="225">
        <f>Лист2!C17</f>
        <v>0</v>
      </c>
      <c r="C53" s="225">
        <f>Лист2!D17</f>
        <v>0</v>
      </c>
      <c r="D53" s="225">
        <f>Лист2!E17</f>
        <v>367</v>
      </c>
      <c r="E53" s="225">
        <f>Лист2!F17</f>
        <v>451</v>
      </c>
      <c r="F53" s="226"/>
      <c r="G53" s="226"/>
      <c r="H53" s="135"/>
      <c r="I53" s="135"/>
      <c r="J53" s="135"/>
      <c r="K53" s="135"/>
      <c r="L53" s="4"/>
      <c r="M53" s="4"/>
      <c r="N53" s="4"/>
    </row>
    <row r="54" spans="1:14" s="1" customFormat="1" hidden="1" x14ac:dyDescent="0.3">
      <c r="A54" s="225" t="str">
        <f>Лист2!B21</f>
        <v>ВСЕГО:</v>
      </c>
      <c r="B54" s="225">
        <f>Лист2!C21</f>
        <v>0</v>
      </c>
      <c r="C54" s="225">
        <f>Лист2!D21</f>
        <v>0</v>
      </c>
      <c r="D54" s="225">
        <f>Лист2!E21</f>
        <v>100</v>
      </c>
      <c r="E54" s="225">
        <f>Лист2!F21</f>
        <v>100</v>
      </c>
      <c r="F54" s="220"/>
      <c r="G54" s="220"/>
      <c r="H54" s="2"/>
      <c r="I54" s="2"/>
      <c r="J54" s="2"/>
      <c r="K54" s="2"/>
      <c r="L54" s="2"/>
      <c r="M54" s="2"/>
      <c r="N54" s="2"/>
    </row>
    <row r="55" spans="1:14" s="1" customFormat="1" hidden="1" x14ac:dyDescent="0.3">
      <c r="A55" s="225" t="str">
        <f>Лист2!B66</f>
        <v>ВСЕГО:</v>
      </c>
      <c r="B55" s="225">
        <f>Лист2!C66</f>
        <v>0</v>
      </c>
      <c r="C55" s="225">
        <f>Лист2!D66</f>
        <v>0</v>
      </c>
      <c r="D55" s="225">
        <f>Лист2!E66</f>
        <v>510</v>
      </c>
      <c r="E55" s="225">
        <f>Лист2!F66</f>
        <v>725</v>
      </c>
      <c r="F55" s="226"/>
      <c r="G55" s="226"/>
      <c r="H55" s="135"/>
      <c r="I55" s="135"/>
      <c r="J55" s="135"/>
      <c r="K55" s="135"/>
      <c r="L55" s="4"/>
      <c r="M55" s="4"/>
      <c r="N55" s="4"/>
    </row>
    <row r="56" spans="1:14" s="1" customFormat="1" hidden="1" x14ac:dyDescent="0.3">
      <c r="A56" s="225" t="str">
        <f>Лист2!B83</f>
        <v>ВСЕГО:</v>
      </c>
      <c r="B56" s="225">
        <f>Лист2!C83</f>
        <v>0</v>
      </c>
      <c r="C56" s="225">
        <f>Лист2!D83</f>
        <v>0</v>
      </c>
      <c r="D56" s="225">
        <f>Лист2!E83</f>
        <v>457</v>
      </c>
      <c r="E56" s="225">
        <f>Лист2!F83</f>
        <v>561</v>
      </c>
      <c r="F56" s="226"/>
      <c r="G56" s="226"/>
      <c r="H56" s="135"/>
      <c r="I56" s="135"/>
      <c r="J56" s="135"/>
      <c r="K56" s="135"/>
      <c r="L56" s="4"/>
      <c r="M56" s="4"/>
      <c r="N56" s="4"/>
    </row>
    <row r="57" spans="1:14" s="1" customFormat="1" hidden="1" x14ac:dyDescent="0.3">
      <c r="A57" s="225" t="str">
        <f>Лист2!B86</f>
        <v>ВСЕГО:</v>
      </c>
      <c r="B57" s="225">
        <f>Лист2!C86</f>
        <v>0</v>
      </c>
      <c r="C57" s="225">
        <f>Лист2!D86</f>
        <v>0</v>
      </c>
      <c r="D57" s="225">
        <f>Лист2!E86</f>
        <v>150</v>
      </c>
      <c r="E57" s="225">
        <f>Лист2!F86</f>
        <v>150</v>
      </c>
      <c r="F57" s="226"/>
      <c r="G57" s="226"/>
      <c r="H57" s="226"/>
      <c r="I57" s="226"/>
      <c r="J57" s="226"/>
      <c r="K57" s="226"/>
      <c r="L57" s="221"/>
      <c r="M57" s="221"/>
      <c r="N57" s="221"/>
    </row>
    <row r="58" spans="1:14" hidden="1" x14ac:dyDescent="0.3">
      <c r="A58" s="225" t="str">
        <f>Лист3!B17</f>
        <v>ВСЕГО:</v>
      </c>
      <c r="B58" s="225">
        <f>Лист3!C17</f>
        <v>0</v>
      </c>
      <c r="C58" s="225">
        <f>Лист3!D17</f>
        <v>0</v>
      </c>
      <c r="D58" s="225">
        <f>Лист3!E17</f>
        <v>367</v>
      </c>
      <c r="E58" s="225">
        <f>Лист3!F17</f>
        <v>451</v>
      </c>
      <c r="F58" s="220"/>
      <c r="G58" s="220"/>
      <c r="H58" s="3"/>
      <c r="I58" s="3"/>
      <c r="J58" s="3"/>
      <c r="K58" s="3"/>
      <c r="L58" s="3"/>
      <c r="M58" s="3"/>
      <c r="N58" s="3"/>
    </row>
    <row r="59" spans="1:14" s="1" customFormat="1" hidden="1" x14ac:dyDescent="0.3">
      <c r="A59" s="225" t="str">
        <f>Лист3!B20</f>
        <v>ВСЕГО:</v>
      </c>
      <c r="B59" s="225">
        <f>Лист3!C20</f>
        <v>0</v>
      </c>
      <c r="C59" s="225">
        <f>Лист3!D20</f>
        <v>0</v>
      </c>
      <c r="D59" s="225">
        <f>Лист3!E20</f>
        <v>125</v>
      </c>
      <c r="E59" s="225">
        <f>Лист3!F20</f>
        <v>125</v>
      </c>
      <c r="F59" s="220"/>
      <c r="G59" s="220"/>
      <c r="H59" s="2"/>
      <c r="I59" s="2"/>
      <c r="J59" s="2"/>
      <c r="K59" s="2"/>
      <c r="L59" s="2"/>
      <c r="M59" s="2"/>
      <c r="N59" s="2"/>
    </row>
    <row r="60" spans="1:14" s="1" customFormat="1" hidden="1" x14ac:dyDescent="0.3">
      <c r="A60" s="225" t="str">
        <f>Лист3!B59</f>
        <v>ВСЕГО:</v>
      </c>
      <c r="B60" s="225">
        <f>Лист3!C59</f>
        <v>0</v>
      </c>
      <c r="C60" s="225">
        <f>Лист3!D59</f>
        <v>0</v>
      </c>
      <c r="D60" s="225">
        <f>Лист3!E59</f>
        <v>540</v>
      </c>
      <c r="E60" s="225">
        <f>Лист3!F59</f>
        <v>728</v>
      </c>
      <c r="F60" s="220"/>
      <c r="G60" s="220"/>
      <c r="H60" s="2"/>
      <c r="I60" s="2"/>
      <c r="J60" s="2"/>
      <c r="K60" s="2"/>
      <c r="L60" s="2"/>
      <c r="M60" s="2"/>
      <c r="N60" s="2"/>
    </row>
    <row r="61" spans="1:14" s="1" customFormat="1" hidden="1" x14ac:dyDescent="0.3">
      <c r="A61" s="225" t="str">
        <f>Лист3!B94</f>
        <v>ВСЕГО:</v>
      </c>
      <c r="B61" s="225">
        <f>Лист3!C94</f>
        <v>0</v>
      </c>
      <c r="C61" s="225">
        <f>Лист3!D94</f>
        <v>0</v>
      </c>
      <c r="D61" s="225">
        <f>Лист3!E94</f>
        <v>523</v>
      </c>
      <c r="E61" s="225">
        <f>Лист3!F94</f>
        <v>568</v>
      </c>
      <c r="F61" s="226"/>
      <c r="G61" s="226"/>
      <c r="H61" s="226"/>
      <c r="I61" s="226"/>
      <c r="J61" s="226"/>
      <c r="K61" s="226"/>
      <c r="L61" s="221"/>
      <c r="M61" s="221"/>
      <c r="N61" s="221"/>
    </row>
    <row r="62" spans="1:14" s="1" customFormat="1" hidden="1" x14ac:dyDescent="0.3">
      <c r="A62" s="225" t="str">
        <f>Лист3!B97</f>
        <v>ВСЕГО:</v>
      </c>
      <c r="B62" s="225">
        <f>Лист3!C97</f>
        <v>0</v>
      </c>
      <c r="C62" s="225">
        <f>Лист3!D97</f>
        <v>0</v>
      </c>
      <c r="D62" s="225">
        <f>Лист3!E97</f>
        <v>150</v>
      </c>
      <c r="E62" s="225">
        <f>Лист3!F97</f>
        <v>150</v>
      </c>
      <c r="F62" s="226"/>
      <c r="G62" s="226"/>
      <c r="H62" s="226"/>
      <c r="I62" s="226"/>
      <c r="J62" s="226"/>
      <c r="K62" s="226"/>
      <c r="L62" s="221"/>
      <c r="M62" s="221"/>
      <c r="N62" s="221"/>
    </row>
    <row r="63" spans="1:14" hidden="1" x14ac:dyDescent="0.3">
      <c r="A63" s="225" t="str">
        <f>Лист4!B18</f>
        <v>ВСЕГО:</v>
      </c>
      <c r="B63" s="225">
        <f>Лист4!C18</f>
        <v>0</v>
      </c>
      <c r="C63" s="225">
        <f>Лист4!D18</f>
        <v>0</v>
      </c>
      <c r="D63" s="225">
        <f>Лист4!E18</f>
        <v>366</v>
      </c>
      <c r="E63" s="225">
        <f>Лист4!F18</f>
        <v>460</v>
      </c>
      <c r="F63" s="226"/>
      <c r="G63" s="226"/>
      <c r="H63" s="226"/>
      <c r="I63" s="226"/>
      <c r="J63" s="226"/>
      <c r="K63" s="226"/>
      <c r="L63" s="221"/>
      <c r="M63" s="221"/>
      <c r="N63" s="221"/>
    </row>
    <row r="64" spans="1:14" hidden="1" x14ac:dyDescent="0.3">
      <c r="A64" s="225" t="str">
        <f>Лист4!B21</f>
        <v>ВСЕГО:</v>
      </c>
      <c r="B64" s="225">
        <f>Лист4!C21</f>
        <v>0</v>
      </c>
      <c r="C64" s="225">
        <f>Лист4!D21</f>
        <v>0</v>
      </c>
      <c r="D64" s="225">
        <f>Лист4!E21</f>
        <v>125</v>
      </c>
      <c r="E64" s="225">
        <f>Лист4!F21</f>
        <v>125</v>
      </c>
      <c r="F64" s="226"/>
      <c r="G64" s="226"/>
      <c r="H64" s="226"/>
      <c r="I64" s="226"/>
      <c r="J64" s="226"/>
      <c r="K64" s="226"/>
      <c r="L64" s="221"/>
      <c r="M64" s="221"/>
      <c r="N64" s="221"/>
    </row>
    <row r="65" spans="1:14" hidden="1" x14ac:dyDescent="0.3">
      <c r="A65" s="225" t="str">
        <f>Лист4!B63</f>
        <v>ВСЕГО:</v>
      </c>
      <c r="B65" s="225">
        <f>Лист4!C63</f>
        <v>0</v>
      </c>
      <c r="C65" s="225">
        <f>Лист4!D63</f>
        <v>0</v>
      </c>
      <c r="D65" s="225">
        <f>Лист4!E63</f>
        <v>535</v>
      </c>
      <c r="E65" s="225">
        <f>Лист4!F63</f>
        <v>695</v>
      </c>
      <c r="F65" s="226"/>
      <c r="G65" s="226"/>
      <c r="H65" s="226"/>
      <c r="I65" s="226"/>
      <c r="J65" s="226"/>
      <c r="K65" s="226"/>
      <c r="L65" s="221"/>
      <c r="M65" s="221"/>
      <c r="N65" s="221"/>
    </row>
    <row r="66" spans="1:14" hidden="1" x14ac:dyDescent="0.3">
      <c r="A66" s="225" t="str">
        <f>Лист4!B101</f>
        <v>ВСЕГО:</v>
      </c>
      <c r="B66" s="225">
        <f>Лист4!C101</f>
        <v>0</v>
      </c>
      <c r="C66" s="225">
        <f>Лист4!D101</f>
        <v>0</v>
      </c>
      <c r="D66" s="225">
        <f>Лист4!E101</f>
        <v>523</v>
      </c>
      <c r="E66" s="225">
        <f>Лист4!F101</f>
        <v>598</v>
      </c>
      <c r="F66" s="227"/>
      <c r="G66" s="227"/>
      <c r="H66" s="227"/>
      <c r="I66" s="227"/>
      <c r="J66" s="227"/>
      <c r="K66" s="227"/>
      <c r="L66" s="10"/>
      <c r="M66" s="10"/>
      <c r="N66" s="10"/>
    </row>
    <row r="67" spans="1:14" s="1" customFormat="1" hidden="1" x14ac:dyDescent="0.3">
      <c r="A67" s="225" t="str">
        <f>Лист4!B104</f>
        <v>ВСЕГО:</v>
      </c>
      <c r="B67" s="225">
        <f>Лист4!C104</f>
        <v>0</v>
      </c>
      <c r="C67" s="225">
        <f>Лист4!D104</f>
        <v>0</v>
      </c>
      <c r="D67" s="225">
        <f>Лист4!E104</f>
        <v>150</v>
      </c>
      <c r="E67" s="225">
        <f>Лист4!F104</f>
        <v>150</v>
      </c>
      <c r="F67" s="226"/>
      <c r="G67" s="226"/>
      <c r="H67" s="226"/>
      <c r="I67" s="226"/>
      <c r="J67" s="226"/>
      <c r="K67" s="226"/>
      <c r="L67" s="221"/>
      <c r="M67" s="221"/>
      <c r="N67" s="221"/>
    </row>
    <row r="68" spans="1:14" s="1" customFormat="1" hidden="1" x14ac:dyDescent="0.3">
      <c r="A68" s="225" t="str">
        <f>Лист5!B18</f>
        <v>ВСЕГО:</v>
      </c>
      <c r="B68" s="225">
        <f>Лист5!C18</f>
        <v>0</v>
      </c>
      <c r="C68" s="225">
        <f>Лист5!D18</f>
        <v>0</v>
      </c>
      <c r="D68" s="225">
        <f>Лист5!E18</f>
        <v>367</v>
      </c>
      <c r="E68" s="225">
        <f>Лист5!F18</f>
        <v>451</v>
      </c>
      <c r="F68" s="226"/>
      <c r="G68" s="226"/>
      <c r="H68" s="226"/>
      <c r="I68" s="226"/>
      <c r="J68" s="226"/>
      <c r="K68" s="226"/>
      <c r="L68" s="221"/>
      <c r="M68" s="221"/>
      <c r="N68" s="221"/>
    </row>
    <row r="69" spans="1:14" s="1" customFormat="1" hidden="1" x14ac:dyDescent="0.3">
      <c r="A69" s="225" t="str">
        <f>Лист5!B20</f>
        <v>ВСЕГО:</v>
      </c>
      <c r="B69" s="225">
        <f>Лист5!C20</f>
        <v>0</v>
      </c>
      <c r="C69" s="225">
        <f>Лист5!D20</f>
        <v>0</v>
      </c>
      <c r="D69" s="225">
        <f>Лист5!E20</f>
        <v>125</v>
      </c>
      <c r="E69" s="225">
        <f>Лист5!F20</f>
        <v>125</v>
      </c>
      <c r="F69" s="226"/>
      <c r="G69" s="226"/>
      <c r="H69" s="226"/>
      <c r="I69" s="226"/>
      <c r="J69" s="226"/>
      <c r="K69" s="226"/>
      <c r="L69" s="221"/>
      <c r="M69" s="221"/>
      <c r="N69" s="221"/>
    </row>
    <row r="70" spans="1:14" s="1" customFormat="1" hidden="1" x14ac:dyDescent="0.3">
      <c r="A70" s="225" t="str">
        <f>Лист5!B68</f>
        <v>ВСЕГО:</v>
      </c>
      <c r="B70" s="225">
        <f>Лист5!C68</f>
        <v>0</v>
      </c>
      <c r="C70" s="225">
        <f>Лист5!D68</f>
        <v>0</v>
      </c>
      <c r="D70" s="225">
        <f>Лист5!E68</f>
        <v>550</v>
      </c>
      <c r="E70" s="225">
        <f>Лист5!F68</f>
        <v>770</v>
      </c>
      <c r="F70" s="227"/>
      <c r="G70" s="227"/>
      <c r="H70" s="227"/>
      <c r="I70" s="227"/>
      <c r="J70" s="227"/>
      <c r="K70" s="227"/>
      <c r="L70" s="10"/>
      <c r="M70" s="10"/>
      <c r="N70" s="10"/>
    </row>
    <row r="71" spans="1:14" s="1" customFormat="1" hidden="1" x14ac:dyDescent="0.3">
      <c r="A71" s="225" t="str">
        <f>Лист5!B90</f>
        <v>ВСЕГО:</v>
      </c>
      <c r="B71" s="225">
        <f>Лист5!C90</f>
        <v>0</v>
      </c>
      <c r="C71" s="225">
        <f>Лист5!D90</f>
        <v>0</v>
      </c>
      <c r="D71" s="225">
        <f>Лист5!E90</f>
        <v>631</v>
      </c>
      <c r="E71" s="225">
        <f>Лист5!F90</f>
        <v>730</v>
      </c>
      <c r="F71" s="226"/>
      <c r="G71" s="226"/>
      <c r="H71" s="226"/>
      <c r="I71" s="226"/>
      <c r="J71" s="226"/>
      <c r="K71" s="226"/>
      <c r="L71" s="221"/>
      <c r="M71" s="221"/>
      <c r="N71" s="221"/>
    </row>
    <row r="72" spans="1:14" s="1" customFormat="1" hidden="1" x14ac:dyDescent="0.3">
      <c r="A72" s="225" t="str">
        <f>Лист5!B93</f>
        <v>ВСЕГО:</v>
      </c>
      <c r="B72" s="225">
        <f>Лист5!C93</f>
        <v>0</v>
      </c>
      <c r="C72" s="225">
        <f>Лист5!D93</f>
        <v>0</v>
      </c>
      <c r="D72" s="225">
        <f>Лист5!E93</f>
        <v>150</v>
      </c>
      <c r="E72" s="225">
        <f>Лист5!F93</f>
        <v>150</v>
      </c>
      <c r="F72" s="227"/>
      <c r="G72" s="227"/>
      <c r="H72" s="227"/>
      <c r="I72" s="227"/>
      <c r="J72" s="227"/>
      <c r="K72" s="227"/>
      <c r="L72" s="10"/>
      <c r="M72" s="10"/>
      <c r="N72" s="10"/>
    </row>
    <row r="73" spans="1:14" s="1" customFormat="1" hidden="1" x14ac:dyDescent="0.3">
      <c r="A73" s="225" t="str">
        <f>Лист6!B17</f>
        <v>ВСЕГО:</v>
      </c>
      <c r="B73" s="225">
        <f>Лист6!C17</f>
        <v>0</v>
      </c>
      <c r="C73" s="225">
        <f>Лист6!D17</f>
        <v>0</v>
      </c>
      <c r="D73" s="225">
        <f>Лист6!E17</f>
        <v>367</v>
      </c>
      <c r="E73" s="225">
        <f>Лист6!F17</f>
        <v>451</v>
      </c>
      <c r="F73" s="226"/>
      <c r="G73" s="226"/>
      <c r="H73" s="226"/>
      <c r="I73" s="226"/>
      <c r="J73" s="226"/>
      <c r="K73" s="226"/>
      <c r="L73" s="221"/>
      <c r="M73" s="221"/>
      <c r="N73" s="221"/>
    </row>
    <row r="74" spans="1:14" hidden="1" x14ac:dyDescent="0.3">
      <c r="A74" s="225" t="str">
        <f>Лист6!B20</f>
        <v>ВСЕГО:</v>
      </c>
      <c r="B74" s="225">
        <f>Лист6!C20</f>
        <v>0</v>
      </c>
      <c r="C74" s="225">
        <f>Лист6!D20</f>
        <v>0</v>
      </c>
      <c r="D74" s="225">
        <f>Лист6!E20</f>
        <v>125</v>
      </c>
      <c r="E74" s="225">
        <f>Лист6!F20</f>
        <v>125</v>
      </c>
      <c r="F74" s="226"/>
      <c r="G74" s="226"/>
      <c r="H74" s="226"/>
      <c r="I74" s="226"/>
      <c r="J74" s="226"/>
      <c r="K74" s="226"/>
      <c r="L74" s="221"/>
      <c r="M74" s="221"/>
      <c r="N74" s="221"/>
    </row>
    <row r="75" spans="1:14" s="1" customFormat="1" ht="15" hidden="1" customHeight="1" x14ac:dyDescent="0.3">
      <c r="A75" s="225" t="str">
        <f>Лист6!B58</f>
        <v>ВСЕГО:</v>
      </c>
      <c r="B75" s="225">
        <f>Лист6!C58</f>
        <v>0</v>
      </c>
      <c r="C75" s="225">
        <f>Лист6!D58</f>
        <v>0</v>
      </c>
      <c r="D75" s="225">
        <f>Лист6!E58</f>
        <v>540</v>
      </c>
      <c r="E75" s="225">
        <f>Лист6!F58</f>
        <v>690</v>
      </c>
      <c r="F75" s="226"/>
      <c r="G75" s="226"/>
      <c r="H75" s="226"/>
      <c r="I75" s="226"/>
      <c r="J75" s="226"/>
      <c r="K75" s="226"/>
      <c r="L75" s="221"/>
      <c r="M75" s="221"/>
      <c r="N75" s="221"/>
    </row>
    <row r="76" spans="1:14" s="1" customFormat="1" hidden="1" x14ac:dyDescent="0.3">
      <c r="A76" s="225" t="str">
        <f>Лист6!B92</f>
        <v>ВСЕГО:</v>
      </c>
      <c r="B76" s="225">
        <f>Лист6!C92</f>
        <v>0</v>
      </c>
      <c r="C76" s="225">
        <f>Лист6!D92</f>
        <v>0</v>
      </c>
      <c r="D76" s="225">
        <f>Лист6!E92</f>
        <v>583</v>
      </c>
      <c r="E76" s="225">
        <f>Лист6!F92</f>
        <v>653</v>
      </c>
      <c r="F76" s="226"/>
      <c r="G76" s="226"/>
      <c r="H76" s="226"/>
      <c r="I76" s="226"/>
      <c r="J76" s="226"/>
      <c r="K76" s="226"/>
      <c r="L76" s="221"/>
      <c r="M76" s="221"/>
      <c r="N76" s="221"/>
    </row>
    <row r="77" spans="1:14" s="1" customFormat="1" hidden="1" x14ac:dyDescent="0.3">
      <c r="A77" s="225" t="str">
        <f>Лист6!B95</f>
        <v>ВСЕГО:</v>
      </c>
      <c r="B77" s="225">
        <f>Лист6!C95</f>
        <v>0</v>
      </c>
      <c r="C77" s="225">
        <f>Лист6!D95</f>
        <v>0</v>
      </c>
      <c r="D77" s="225">
        <f>Лист6!E95</f>
        <v>150</v>
      </c>
      <c r="E77" s="225">
        <f>Лист6!F95</f>
        <v>150</v>
      </c>
      <c r="F77" s="226"/>
      <c r="G77" s="226"/>
      <c r="H77" s="226"/>
      <c r="I77" s="226"/>
      <c r="J77" s="226"/>
      <c r="K77" s="226"/>
      <c r="L77" s="221"/>
      <c r="M77" s="221"/>
      <c r="N77" s="221"/>
    </row>
    <row r="78" spans="1:14" s="1" customFormat="1" hidden="1" x14ac:dyDescent="0.3">
      <c r="A78" s="225" t="str">
        <f>Лист7!B18</f>
        <v>ВСЕГО:</v>
      </c>
      <c r="B78" s="225">
        <f>Лист7!C18</f>
        <v>0</v>
      </c>
      <c r="C78" s="225">
        <f>Лист7!D18</f>
        <v>0</v>
      </c>
      <c r="D78" s="225">
        <f>Лист7!E18</f>
        <v>367</v>
      </c>
      <c r="E78" s="225">
        <f>Лист7!F18</f>
        <v>451</v>
      </c>
      <c r="F78" s="220"/>
      <c r="G78" s="220"/>
      <c r="H78" s="2"/>
      <c r="I78" s="2"/>
      <c r="J78" s="2"/>
      <c r="K78" s="2"/>
      <c r="L78" s="2"/>
      <c r="M78" s="2"/>
      <c r="N78" s="2"/>
    </row>
    <row r="79" spans="1:14" s="1" customFormat="1" hidden="1" x14ac:dyDescent="0.3">
      <c r="A79" s="225" t="str">
        <f>Лист7!B22</f>
        <v>ВСЕГО:</v>
      </c>
      <c r="B79" s="225">
        <f>Лист7!C22</f>
        <v>0</v>
      </c>
      <c r="C79" s="225">
        <f>Лист7!D22</f>
        <v>0</v>
      </c>
      <c r="D79" s="225">
        <f>Лист7!E22</f>
        <v>100</v>
      </c>
      <c r="E79" s="225">
        <f>Лист7!F22</f>
        <v>100</v>
      </c>
      <c r="F79" s="226"/>
      <c r="G79" s="226"/>
      <c r="H79" s="226"/>
      <c r="I79" s="226"/>
      <c r="J79" s="226"/>
      <c r="K79" s="226"/>
      <c r="L79" s="221"/>
      <c r="M79" s="221"/>
      <c r="N79" s="221"/>
    </row>
    <row r="80" spans="1:14" s="1" customFormat="1" hidden="1" x14ac:dyDescent="0.3">
      <c r="A80" s="225" t="str">
        <f>Лист7!B69</f>
        <v>ВСЕГО:</v>
      </c>
      <c r="B80" s="225">
        <f>Лист7!C69</f>
        <v>0</v>
      </c>
      <c r="C80" s="225">
        <f>Лист7!D69</f>
        <v>0</v>
      </c>
      <c r="D80" s="225">
        <f>Лист7!E69</f>
        <v>550</v>
      </c>
      <c r="E80" s="225">
        <f>Лист7!F69</f>
        <v>730</v>
      </c>
      <c r="F80" s="226"/>
      <c r="G80" s="226"/>
      <c r="H80" s="226"/>
      <c r="I80" s="226"/>
      <c r="J80" s="226"/>
      <c r="K80" s="226"/>
      <c r="L80" s="221"/>
      <c r="M80" s="221"/>
      <c r="N80" s="221"/>
    </row>
    <row r="81" spans="1:14" hidden="1" x14ac:dyDescent="0.3">
      <c r="A81" s="225" t="str">
        <f>Лист7!B109</f>
        <v>ВСЕГО:</v>
      </c>
      <c r="B81" s="225">
        <f>Лист7!C109</f>
        <v>0</v>
      </c>
      <c r="C81" s="225">
        <f>Лист7!D109</f>
        <v>0</v>
      </c>
      <c r="D81" s="225">
        <f>Лист7!E109</f>
        <v>578</v>
      </c>
      <c r="E81" s="225">
        <f>Лист7!F109</f>
        <v>623</v>
      </c>
      <c r="F81" s="227"/>
      <c r="G81" s="227"/>
      <c r="H81" s="227"/>
      <c r="I81" s="227"/>
      <c r="J81" s="227"/>
      <c r="K81" s="227"/>
      <c r="L81" s="10"/>
      <c r="M81" s="10"/>
      <c r="N81" s="10"/>
    </row>
    <row r="82" spans="1:14" hidden="1" x14ac:dyDescent="0.3">
      <c r="A82" s="225" t="str">
        <f>Лист7!B112</f>
        <v>ВСЕГО:</v>
      </c>
      <c r="B82" s="225">
        <f>Лист7!C112</f>
        <v>0</v>
      </c>
      <c r="C82" s="225">
        <f>Лист7!D112</f>
        <v>0</v>
      </c>
      <c r="D82" s="225">
        <f>Лист7!E112</f>
        <v>150</v>
      </c>
      <c r="E82" s="225">
        <f>Лист7!F112</f>
        <v>150</v>
      </c>
      <c r="F82" s="220"/>
      <c r="G82" s="220"/>
      <c r="H82" s="2"/>
      <c r="I82" s="2"/>
      <c r="J82" s="2"/>
      <c r="K82" s="2"/>
      <c r="L82" s="2"/>
      <c r="M82" s="2"/>
      <c r="N82" s="2"/>
    </row>
    <row r="83" spans="1:14" s="1" customFormat="1" hidden="1" x14ac:dyDescent="0.3">
      <c r="A83" s="225" t="str">
        <f>Лист8!B17</f>
        <v>ВСЕГО:</v>
      </c>
      <c r="B83" s="225">
        <f>Лист8!C17</f>
        <v>0</v>
      </c>
      <c r="C83" s="225">
        <f>Лист8!D17</f>
        <v>0</v>
      </c>
      <c r="D83" s="225">
        <f>Лист8!E17</f>
        <v>367</v>
      </c>
      <c r="E83" s="225">
        <f>Лист8!F17</f>
        <v>451</v>
      </c>
      <c r="F83" s="136"/>
      <c r="G83" s="136"/>
      <c r="H83" s="136"/>
      <c r="I83" s="136"/>
      <c r="J83" s="136"/>
      <c r="K83" s="136"/>
      <c r="L83" s="2"/>
      <c r="M83" s="2"/>
      <c r="N83" s="2"/>
    </row>
    <row r="84" spans="1:14" ht="18" hidden="1" customHeight="1" x14ac:dyDescent="0.3">
      <c r="A84" s="225" t="str">
        <f>Лист8!B20</f>
        <v>ВСЕГО:</v>
      </c>
      <c r="B84" s="225">
        <f>Лист8!C20</f>
        <v>0</v>
      </c>
      <c r="C84" s="225">
        <f>Лист8!D20</f>
        <v>0</v>
      </c>
      <c r="D84" s="225">
        <f>Лист8!E20</f>
        <v>125</v>
      </c>
      <c r="E84" s="225">
        <f>Лист8!F20</f>
        <v>125</v>
      </c>
      <c r="F84" s="226"/>
      <c r="G84" s="226"/>
      <c r="H84" s="226"/>
      <c r="I84" s="226"/>
      <c r="J84" s="226"/>
      <c r="K84" s="226"/>
      <c r="L84" s="221"/>
      <c r="M84" s="221"/>
      <c r="N84" s="221"/>
    </row>
    <row r="85" spans="1:14" hidden="1" x14ac:dyDescent="0.3">
      <c r="A85" s="225" t="str">
        <f>Лист8!B58</f>
        <v>ВСЕГО:</v>
      </c>
      <c r="B85" s="225">
        <f>Лист8!C58</f>
        <v>0</v>
      </c>
      <c r="C85" s="225">
        <f>Лист8!D58</f>
        <v>0</v>
      </c>
      <c r="D85" s="225">
        <f>Лист8!E58</f>
        <v>550</v>
      </c>
      <c r="E85" s="225">
        <f>Лист8!F58</f>
        <v>728</v>
      </c>
      <c r="F85" s="226"/>
      <c r="G85" s="226"/>
      <c r="H85" s="226"/>
      <c r="I85" s="226"/>
      <c r="J85" s="226"/>
      <c r="K85" s="226"/>
      <c r="L85" s="221"/>
      <c r="M85" s="221"/>
      <c r="N85" s="221"/>
    </row>
    <row r="86" spans="1:14" hidden="1" x14ac:dyDescent="0.3">
      <c r="A86" s="225" t="str">
        <f>Лист8!B90</f>
        <v>ВСЕГО:</v>
      </c>
      <c r="B86" s="225">
        <f>Лист8!C90</f>
        <v>0</v>
      </c>
      <c r="C86" s="225">
        <f>Лист8!D90</f>
        <v>0</v>
      </c>
      <c r="D86" s="225">
        <f>Лист8!E90</f>
        <v>563</v>
      </c>
      <c r="E86" s="225">
        <f>Лист8!F90</f>
        <v>678</v>
      </c>
      <c r="F86" s="227"/>
      <c r="G86" s="227"/>
      <c r="H86" s="227"/>
      <c r="I86" s="227"/>
      <c r="J86" s="227"/>
      <c r="K86" s="227"/>
      <c r="L86" s="10"/>
      <c r="M86" s="10"/>
      <c r="N86" s="10"/>
    </row>
    <row r="87" spans="1:14" s="1" customFormat="1" hidden="1" x14ac:dyDescent="0.3">
      <c r="A87" s="225" t="str">
        <f>Лист8!B93</f>
        <v>ВСЕГО:</v>
      </c>
      <c r="B87" s="225">
        <f>Лист8!C93</f>
        <v>0</v>
      </c>
      <c r="C87" s="225">
        <f>Лист8!D93</f>
        <v>0</v>
      </c>
      <c r="D87" s="225">
        <f>Лист8!E93</f>
        <v>150</v>
      </c>
      <c r="E87" s="225">
        <f>Лист8!F93</f>
        <v>150</v>
      </c>
      <c r="F87" s="226"/>
      <c r="G87" s="226"/>
      <c r="H87" s="226"/>
      <c r="I87" s="226"/>
      <c r="J87" s="226"/>
      <c r="K87" s="226"/>
      <c r="L87" s="221"/>
      <c r="M87" s="221"/>
      <c r="N87" s="221"/>
    </row>
    <row r="88" spans="1:14" s="1" customFormat="1" hidden="1" x14ac:dyDescent="0.3">
      <c r="A88" s="225" t="str">
        <f>Лист9!B18</f>
        <v>ВСЕГО:</v>
      </c>
      <c r="B88" s="225">
        <f>Лист9!C18</f>
        <v>0</v>
      </c>
      <c r="C88" s="225">
        <f>Лист9!D18</f>
        <v>0</v>
      </c>
      <c r="D88" s="225">
        <f>Лист9!E18</f>
        <v>368</v>
      </c>
      <c r="E88" s="225">
        <f>Лист9!F18</f>
        <v>455</v>
      </c>
      <c r="F88" s="220"/>
      <c r="G88" s="220"/>
      <c r="H88" s="2"/>
      <c r="I88" s="2"/>
      <c r="J88" s="2"/>
      <c r="K88" s="2"/>
      <c r="L88" s="2"/>
      <c r="M88" s="2"/>
      <c r="N88" s="2"/>
    </row>
    <row r="89" spans="1:14" s="1" customFormat="1" hidden="1" x14ac:dyDescent="0.3">
      <c r="A89" s="225" t="str">
        <f>Лист9!B21</f>
        <v>ВСЕГО:</v>
      </c>
      <c r="B89" s="225">
        <f>Лист9!C21</f>
        <v>0</v>
      </c>
      <c r="C89" s="225">
        <f>Лист9!D21</f>
        <v>0</v>
      </c>
      <c r="D89" s="225">
        <f>Лист9!E21</f>
        <v>125</v>
      </c>
      <c r="E89" s="225">
        <f>Лист9!F21</f>
        <v>125</v>
      </c>
      <c r="F89" s="220"/>
      <c r="G89" s="220"/>
      <c r="H89" s="2"/>
      <c r="I89" s="2"/>
      <c r="J89" s="2"/>
      <c r="K89" s="2"/>
      <c r="L89" s="2"/>
      <c r="M89" s="2"/>
      <c r="N89" s="2"/>
    </row>
    <row r="90" spans="1:14" s="1" customFormat="1" hidden="1" x14ac:dyDescent="0.3">
      <c r="A90" s="225" t="str">
        <f>Лист9!B71</f>
        <v>ВСЕГО:</v>
      </c>
      <c r="B90" s="225">
        <f>Лист9!C71</f>
        <v>0</v>
      </c>
      <c r="C90" s="225">
        <f>Лист9!D71</f>
        <v>0</v>
      </c>
      <c r="D90" s="225">
        <f>Лист9!E71</f>
        <v>545</v>
      </c>
      <c r="E90" s="225">
        <f>Лист9!F71</f>
        <v>740</v>
      </c>
      <c r="F90" s="226"/>
      <c r="G90" s="226"/>
      <c r="H90" s="226"/>
      <c r="I90" s="226"/>
      <c r="J90" s="226"/>
      <c r="K90" s="226"/>
      <c r="L90" s="221"/>
      <c r="M90" s="221"/>
      <c r="N90" s="221"/>
    </row>
    <row r="91" spans="1:14" s="1" customFormat="1" hidden="1" x14ac:dyDescent="0.3">
      <c r="A91" s="225" t="str">
        <f>Лист9!B90</f>
        <v>ВСЕГО:</v>
      </c>
      <c r="B91" s="225">
        <f>Лист9!C90</f>
        <v>0</v>
      </c>
      <c r="C91" s="225">
        <f>Лист9!D90</f>
        <v>0</v>
      </c>
      <c r="D91" s="225">
        <f>Лист9!E90</f>
        <v>476</v>
      </c>
      <c r="E91" s="225">
        <f>Лист9!F90</f>
        <v>580</v>
      </c>
      <c r="F91" s="220"/>
      <c r="G91" s="220"/>
      <c r="H91" s="2"/>
      <c r="I91" s="2"/>
      <c r="J91" s="2"/>
      <c r="K91" s="2"/>
      <c r="L91" s="2"/>
      <c r="M91" s="2"/>
      <c r="N91" s="2"/>
    </row>
    <row r="92" spans="1:14" s="1" customFormat="1" hidden="1" x14ac:dyDescent="0.3">
      <c r="A92" s="225" t="str">
        <f>Лист9!B93</f>
        <v>ВСЕГО:</v>
      </c>
      <c r="B92" s="225">
        <f>Лист9!C93</f>
        <v>0</v>
      </c>
      <c r="C92" s="225">
        <f>Лист9!D93</f>
        <v>0</v>
      </c>
      <c r="D92" s="225">
        <f>Лист9!E93</f>
        <v>150</v>
      </c>
      <c r="E92" s="225">
        <f>Лист9!F93</f>
        <v>150</v>
      </c>
      <c r="F92" s="220"/>
      <c r="G92" s="220"/>
      <c r="H92" s="2"/>
      <c r="I92" s="2"/>
      <c r="J92" s="2"/>
      <c r="K92" s="2"/>
      <c r="L92" s="2"/>
      <c r="M92" s="2"/>
      <c r="N92" s="2"/>
    </row>
    <row r="93" spans="1:14" s="1" customFormat="1" hidden="1" x14ac:dyDescent="0.3">
      <c r="A93" s="225" t="str">
        <f>Лист10!B18</f>
        <v>ВСЕГО:</v>
      </c>
      <c r="B93" s="225">
        <f>Лист10!C18</f>
        <v>0</v>
      </c>
      <c r="C93" s="225">
        <f>Лист10!D18</f>
        <v>0</v>
      </c>
      <c r="D93" s="225">
        <f>Лист10!E18</f>
        <v>366</v>
      </c>
      <c r="E93" s="225">
        <f>Лист10!F18</f>
        <v>460</v>
      </c>
      <c r="F93" s="226"/>
      <c r="G93" s="226"/>
      <c r="H93" s="226"/>
      <c r="I93" s="226"/>
      <c r="J93" s="226"/>
      <c r="K93" s="226"/>
      <c r="L93" s="221"/>
      <c r="M93" s="221"/>
      <c r="N93" s="221"/>
    </row>
    <row r="94" spans="1:14" hidden="1" x14ac:dyDescent="0.3">
      <c r="A94" s="225" t="str">
        <f>Лист10!B20</f>
        <v>ВСЕГО:</v>
      </c>
      <c r="B94" s="225">
        <f>Лист10!C20</f>
        <v>0</v>
      </c>
      <c r="C94" s="225">
        <f>Лист10!D20</f>
        <v>0</v>
      </c>
      <c r="D94" s="225">
        <f>Лист10!E20</f>
        <v>125</v>
      </c>
      <c r="E94" s="225">
        <f>Лист10!F20</f>
        <v>125</v>
      </c>
      <c r="F94" s="220"/>
      <c r="G94" s="220"/>
      <c r="H94" s="3"/>
      <c r="I94" s="3"/>
      <c r="J94" s="3"/>
      <c r="K94" s="3"/>
      <c r="L94" s="3"/>
      <c r="M94" s="3"/>
      <c r="N94" s="3"/>
    </row>
    <row r="95" spans="1:14" hidden="1" x14ac:dyDescent="0.3">
      <c r="A95" s="225" t="str">
        <f>Лист10!B68</f>
        <v>ВСЕГО:</v>
      </c>
      <c r="B95" s="225">
        <f>Лист10!C68</f>
        <v>0</v>
      </c>
      <c r="C95" s="225">
        <f>Лист10!D68</f>
        <v>0</v>
      </c>
      <c r="D95" s="225">
        <f>Лист10!E68</f>
        <v>550</v>
      </c>
      <c r="E95" s="225">
        <f>Лист10!F68</f>
        <v>800</v>
      </c>
      <c r="F95" s="220"/>
      <c r="G95" s="220"/>
      <c r="H95" s="3"/>
      <c r="I95" s="3"/>
      <c r="J95" s="3"/>
      <c r="K95" s="3"/>
      <c r="L95" s="3"/>
      <c r="M95" s="3"/>
      <c r="N95" s="3"/>
    </row>
    <row r="96" spans="1:14" hidden="1" x14ac:dyDescent="0.3">
      <c r="A96" s="225" t="str">
        <f>Лист10!B89</f>
        <v>ВСЕГО:</v>
      </c>
      <c r="B96" s="225">
        <f>Лист10!C89</f>
        <v>0</v>
      </c>
      <c r="C96" s="225">
        <f>Лист10!D89</f>
        <v>0</v>
      </c>
      <c r="D96" s="225">
        <f>Лист10!E89</f>
        <v>561</v>
      </c>
      <c r="E96" s="225">
        <f>Лист10!F89</f>
        <v>628</v>
      </c>
      <c r="F96" s="226"/>
      <c r="G96" s="226"/>
      <c r="H96" s="135"/>
      <c r="I96" s="135"/>
      <c r="J96" s="135"/>
      <c r="K96" s="135"/>
      <c r="L96" s="4"/>
      <c r="M96" s="4"/>
      <c r="N96" s="4"/>
    </row>
    <row r="97" spans="1:14" hidden="1" x14ac:dyDescent="0.3">
      <c r="A97" s="225" t="str">
        <f>Лист10!B92</f>
        <v>ВСЕГО:</v>
      </c>
      <c r="B97" s="225">
        <f>Лист10!C92</f>
        <v>0</v>
      </c>
      <c r="C97" s="225">
        <f>Лист10!D92</f>
        <v>0</v>
      </c>
      <c r="D97" s="225">
        <f>Лист10!E92</f>
        <v>150</v>
      </c>
      <c r="E97" s="225">
        <f>Лист10!F92</f>
        <v>150</v>
      </c>
      <c r="F97" s="226"/>
      <c r="G97" s="226"/>
      <c r="H97" s="135"/>
      <c r="I97" s="135"/>
      <c r="J97" s="135"/>
      <c r="K97" s="135"/>
      <c r="L97" s="4"/>
      <c r="M97" s="4"/>
      <c r="N97" s="4"/>
    </row>
    <row r="98" spans="1:14" hidden="1" x14ac:dyDescent="0.3">
      <c r="A98" s="225" t="str">
        <f>Лист11!B16</f>
        <v>ВСЕГО:</v>
      </c>
      <c r="B98" s="225">
        <f>Лист11!C16</f>
        <v>0</v>
      </c>
      <c r="C98" s="225">
        <f>Лист11!D16</f>
        <v>0</v>
      </c>
      <c r="D98" s="225">
        <f>Лист11!E16</f>
        <v>367</v>
      </c>
      <c r="E98" s="225">
        <f>Лист11!F16</f>
        <v>471</v>
      </c>
      <c r="F98" s="226"/>
      <c r="G98" s="226"/>
      <c r="H98" s="135"/>
      <c r="I98" s="135"/>
      <c r="J98" s="135"/>
      <c r="K98" s="135"/>
      <c r="L98" s="4"/>
      <c r="M98" s="4"/>
      <c r="N98" s="4"/>
    </row>
    <row r="99" spans="1:14" hidden="1" x14ac:dyDescent="0.3">
      <c r="A99" s="225" t="str">
        <f>Лист11!B19</f>
        <v>ВСЕГО:</v>
      </c>
      <c r="B99" s="225">
        <f>Лист11!C19</f>
        <v>0</v>
      </c>
      <c r="C99" s="225">
        <f>Лист11!D19</f>
        <v>0</v>
      </c>
      <c r="D99" s="225">
        <f>Лист11!E19</f>
        <v>125</v>
      </c>
      <c r="E99" s="225">
        <f>Лист11!F19</f>
        <v>125</v>
      </c>
      <c r="F99" s="226"/>
      <c r="G99" s="226"/>
      <c r="H99" s="135"/>
      <c r="I99" s="135"/>
      <c r="J99" s="135"/>
      <c r="K99" s="135"/>
      <c r="L99" s="4"/>
      <c r="M99" s="4"/>
      <c r="N99" s="4"/>
    </row>
    <row r="100" spans="1:14" hidden="1" x14ac:dyDescent="0.3">
      <c r="A100" s="225" t="str">
        <f>Лист11!B63</f>
        <v>ВСЕГО:</v>
      </c>
      <c r="B100" s="225">
        <f>Лист11!C63</f>
        <v>0</v>
      </c>
      <c r="C100" s="225">
        <f>Лист11!D63</f>
        <v>0</v>
      </c>
      <c r="D100" s="225">
        <f>Лист11!E63</f>
        <v>535</v>
      </c>
      <c r="E100" s="225">
        <f>Лист11!F63</f>
        <v>690</v>
      </c>
      <c r="F100" s="220"/>
      <c r="G100" s="220"/>
      <c r="H100" s="3"/>
      <c r="I100" s="3"/>
      <c r="J100" s="3"/>
      <c r="K100" s="3"/>
      <c r="L100" s="3"/>
      <c r="M100" s="3"/>
      <c r="N100" s="3"/>
    </row>
    <row r="101" spans="1:14" hidden="1" x14ac:dyDescent="0.3">
      <c r="A101" s="225" t="str">
        <f>Лист11!B90</f>
        <v>ВСЕГО:</v>
      </c>
      <c r="B101" s="225">
        <f>Лист11!C90</f>
        <v>0</v>
      </c>
      <c r="C101" s="225">
        <f>Лист11!D90</f>
        <v>0</v>
      </c>
      <c r="D101" s="225">
        <f>Лист11!E90</f>
        <v>588</v>
      </c>
      <c r="E101" s="225">
        <f>Лист11!F90</f>
        <v>673</v>
      </c>
      <c r="F101" s="227"/>
      <c r="G101" s="227"/>
      <c r="H101" s="227"/>
      <c r="I101" s="227"/>
      <c r="J101" s="135"/>
      <c r="K101" s="135"/>
      <c r="L101" s="4"/>
      <c r="M101" s="4"/>
      <c r="N101" s="4"/>
    </row>
    <row r="102" spans="1:14" hidden="1" x14ac:dyDescent="0.3">
      <c r="A102" s="225" t="str">
        <f>Лист11!B93</f>
        <v>ВСЕГО:</v>
      </c>
      <c r="B102" s="225">
        <f>Лист11!C93</f>
        <v>0</v>
      </c>
      <c r="C102" s="225">
        <f>Лист11!D93</f>
        <v>0</v>
      </c>
      <c r="D102" s="225">
        <f>Лист11!E93</f>
        <v>150</v>
      </c>
      <c r="E102" s="225">
        <f>Лист11!F93</f>
        <v>150</v>
      </c>
      <c r="F102" s="226"/>
      <c r="G102" s="226"/>
      <c r="H102" s="135"/>
      <c r="I102" s="135"/>
      <c r="J102" s="135"/>
      <c r="K102" s="135"/>
      <c r="L102" s="4"/>
      <c r="M102" s="4"/>
      <c r="N102" s="4"/>
    </row>
    <row r="103" spans="1:14" hidden="1" x14ac:dyDescent="0.3">
      <c r="A103" s="225" t="str">
        <f>Лист12!B17</f>
        <v>ВСЕГО:</v>
      </c>
      <c r="B103" s="225">
        <f>Лист12!C17</f>
        <v>0</v>
      </c>
      <c r="C103" s="225">
        <f>Лист12!D17</f>
        <v>0</v>
      </c>
      <c r="D103" s="225">
        <f>Лист12!E17</f>
        <v>367</v>
      </c>
      <c r="E103" s="225">
        <f>Лист12!F17</f>
        <v>451</v>
      </c>
      <c r="F103" s="220"/>
      <c r="G103" s="220"/>
      <c r="H103" s="3"/>
      <c r="I103" s="3"/>
      <c r="J103" s="3"/>
      <c r="K103" s="3"/>
      <c r="L103" s="3"/>
      <c r="M103" s="3"/>
      <c r="N103" s="3"/>
    </row>
    <row r="104" spans="1:14" hidden="1" x14ac:dyDescent="0.3">
      <c r="A104" s="225" t="str">
        <f>Лист12!B21</f>
        <v>ВСЕГО:</v>
      </c>
      <c r="B104" s="225">
        <f>Лист12!C21</f>
        <v>0</v>
      </c>
      <c r="C104" s="225">
        <f>Лист12!D21</f>
        <v>0</v>
      </c>
      <c r="D104" s="225">
        <f>Лист12!E21</f>
        <v>100</v>
      </c>
      <c r="E104" s="225">
        <f>Лист12!F21</f>
        <v>100</v>
      </c>
      <c r="F104" s="226"/>
      <c r="G104" s="226"/>
      <c r="H104" s="135"/>
      <c r="I104" s="135"/>
      <c r="J104" s="135"/>
      <c r="K104" s="135"/>
      <c r="L104" s="4"/>
      <c r="M104" s="4"/>
      <c r="N104" s="4"/>
    </row>
    <row r="105" spans="1:14" hidden="1" x14ac:dyDescent="0.3">
      <c r="A105" s="225" t="str">
        <f>Лист12!B73</f>
        <v>ВСЕГО:</v>
      </c>
      <c r="B105" s="225">
        <f>Лист12!C73</f>
        <v>0</v>
      </c>
      <c r="C105" s="225">
        <f>Лист12!D73</f>
        <v>0</v>
      </c>
      <c r="D105" s="225">
        <f>Лист12!E73</f>
        <v>550</v>
      </c>
      <c r="E105" s="225">
        <f>Лист12!F73</f>
        <v>720</v>
      </c>
      <c r="F105" s="226"/>
      <c r="G105" s="226"/>
      <c r="H105" s="135"/>
      <c r="I105" s="135"/>
      <c r="J105" s="135"/>
      <c r="K105" s="135"/>
      <c r="L105" s="4"/>
      <c r="M105" s="4"/>
      <c r="N105" s="4"/>
    </row>
    <row r="106" spans="1:14" hidden="1" x14ac:dyDescent="0.3">
      <c r="A106" s="225" t="str">
        <f>Лист12!B108</f>
        <v>ВСЕГО:</v>
      </c>
      <c r="B106" s="225">
        <f>Лист12!C108</f>
        <v>0</v>
      </c>
      <c r="C106" s="225">
        <f>Лист12!D108</f>
        <v>0</v>
      </c>
      <c r="D106" s="225">
        <f>Лист12!E108</f>
        <v>583</v>
      </c>
      <c r="E106" s="225">
        <f>Лист12!F108</f>
        <v>628</v>
      </c>
      <c r="F106" s="220"/>
      <c r="G106" s="220"/>
      <c r="H106" s="3"/>
      <c r="I106" s="3"/>
      <c r="J106" s="3"/>
      <c r="K106" s="3"/>
      <c r="L106" s="3"/>
      <c r="M106" s="3"/>
      <c r="N106" s="3"/>
    </row>
    <row r="107" spans="1:14" hidden="1" x14ac:dyDescent="0.3">
      <c r="A107" s="225" t="str">
        <f>Лист12!B111</f>
        <v>ВСЕГО:</v>
      </c>
      <c r="B107" s="225">
        <f>Лист12!C111</f>
        <v>0</v>
      </c>
      <c r="C107" s="225">
        <f>Лист12!D111</f>
        <v>0</v>
      </c>
      <c r="D107" s="225">
        <f>Лист12!E111</f>
        <v>150</v>
      </c>
      <c r="E107" s="225">
        <f>Лист12!F111</f>
        <v>150</v>
      </c>
      <c r="F107" s="220"/>
      <c r="G107" s="220"/>
      <c r="H107" s="3"/>
      <c r="I107" s="3"/>
      <c r="J107" s="3"/>
      <c r="K107" s="3"/>
      <c r="L107" s="3"/>
      <c r="M107" s="3"/>
      <c r="N107" s="3"/>
    </row>
    <row r="108" spans="1:14" hidden="1" x14ac:dyDescent="0.3">
      <c r="A108" s="225" t="str">
        <f>Лист13!B19</f>
        <v>ВСЕГО:</v>
      </c>
      <c r="B108" s="225">
        <f>Лист13!C19</f>
        <v>0</v>
      </c>
      <c r="C108" s="225">
        <f>Лист13!D19</f>
        <v>0</v>
      </c>
      <c r="D108" s="225">
        <f>Лист13!E19</f>
        <v>366</v>
      </c>
      <c r="E108" s="225">
        <f>Лист13!F19</f>
        <v>460</v>
      </c>
      <c r="F108" s="226"/>
      <c r="G108" s="226"/>
      <c r="H108" s="135"/>
      <c r="I108" s="135"/>
      <c r="J108" s="135"/>
      <c r="K108" s="135"/>
      <c r="L108" s="4"/>
      <c r="M108" s="4"/>
      <c r="N108" s="4"/>
    </row>
    <row r="109" spans="1:14" hidden="1" x14ac:dyDescent="0.3">
      <c r="A109" s="225" t="str">
        <f>Лист13!B22</f>
        <v>ВСЕГО:</v>
      </c>
      <c r="B109" s="225">
        <f>Лист13!C22</f>
        <v>0</v>
      </c>
      <c r="C109" s="225">
        <f>Лист13!D22</f>
        <v>0</v>
      </c>
      <c r="D109" s="225">
        <f>Лист13!E22</f>
        <v>125</v>
      </c>
      <c r="E109" s="225">
        <f>Лист13!F22</f>
        <v>125</v>
      </c>
      <c r="F109" s="220"/>
      <c r="G109" s="220"/>
      <c r="H109" s="3"/>
      <c r="I109" s="3"/>
      <c r="J109" s="3"/>
      <c r="K109" s="3"/>
      <c r="L109" s="3"/>
      <c r="M109" s="3"/>
      <c r="N109" s="3"/>
    </row>
    <row r="110" spans="1:14" hidden="1" x14ac:dyDescent="0.3">
      <c r="A110" s="225" t="str">
        <f>Лист13!B67</f>
        <v>ВСЕГО:</v>
      </c>
      <c r="B110" s="225">
        <f>Лист13!C67</f>
        <v>0</v>
      </c>
      <c r="C110" s="225">
        <f>Лист13!D67</f>
        <v>0</v>
      </c>
      <c r="D110" s="225">
        <f>Лист13!E67</f>
        <v>545</v>
      </c>
      <c r="E110" s="225">
        <f>Лист13!F67</f>
        <v>705</v>
      </c>
      <c r="F110" s="220"/>
      <c r="G110" s="220"/>
      <c r="H110" s="3"/>
      <c r="I110" s="3"/>
      <c r="J110" s="3"/>
      <c r="K110" s="3"/>
      <c r="L110" s="3"/>
      <c r="M110" s="3"/>
      <c r="N110" s="3"/>
    </row>
    <row r="111" spans="1:14" hidden="1" x14ac:dyDescent="0.3">
      <c r="A111" s="225" t="str">
        <f>Лист13!B104</f>
        <v>ВСЕГО:</v>
      </c>
      <c r="B111" s="225">
        <f>Лист13!C104</f>
        <v>0</v>
      </c>
      <c r="C111" s="225">
        <f>Лист13!D104</f>
        <v>0</v>
      </c>
      <c r="D111" s="225">
        <f>Лист13!E104</f>
        <v>533</v>
      </c>
      <c r="E111" s="225">
        <f>Лист13!F104</f>
        <v>618</v>
      </c>
      <c r="F111" s="220"/>
      <c r="G111" s="220"/>
      <c r="H111" s="3"/>
      <c r="I111" s="3"/>
      <c r="J111" s="3"/>
      <c r="K111" s="3"/>
      <c r="L111" s="3"/>
      <c r="M111" s="3"/>
      <c r="N111" s="3"/>
    </row>
    <row r="112" spans="1:14" hidden="1" x14ac:dyDescent="0.3">
      <c r="A112" s="225" t="str">
        <f>Лист13!B107</f>
        <v>ВСЕГО:</v>
      </c>
      <c r="B112" s="225">
        <f>Лист13!C107</f>
        <v>0</v>
      </c>
      <c r="C112" s="225">
        <f>Лист13!D107</f>
        <v>0</v>
      </c>
      <c r="D112" s="225">
        <f>Лист13!E107</f>
        <v>150</v>
      </c>
      <c r="E112" s="225">
        <f>Лист13!F107</f>
        <v>150</v>
      </c>
      <c r="F112" s="226"/>
      <c r="G112" s="226"/>
      <c r="H112" s="135"/>
      <c r="I112" s="135"/>
      <c r="J112" s="135"/>
      <c r="K112" s="135"/>
      <c r="L112" s="4"/>
      <c r="M112" s="4"/>
      <c r="N112" s="4"/>
    </row>
    <row r="113" spans="1:14" hidden="1" x14ac:dyDescent="0.3">
      <c r="A113" s="225" t="str">
        <f>Лист14!B18</f>
        <v>ВСЕГО:</v>
      </c>
      <c r="B113" s="225">
        <f>Лист14!C18</f>
        <v>0</v>
      </c>
      <c r="C113" s="225">
        <f>Лист14!D18</f>
        <v>0</v>
      </c>
      <c r="D113" s="225">
        <f>Лист14!E18</f>
        <v>367</v>
      </c>
      <c r="E113" s="225">
        <f>Лист14!F18</f>
        <v>451</v>
      </c>
      <c r="F113" s="226"/>
      <c r="G113" s="226"/>
      <c r="H113" s="135"/>
      <c r="I113" s="135"/>
      <c r="J113" s="135"/>
      <c r="K113" s="135"/>
      <c r="L113" s="4"/>
      <c r="M113" s="4"/>
      <c r="N113" s="4"/>
    </row>
    <row r="114" spans="1:14" hidden="1" x14ac:dyDescent="0.3">
      <c r="A114" s="225" t="str">
        <f>Лист14!B21</f>
        <v>ВСЕГО:</v>
      </c>
      <c r="B114" s="225">
        <f>Лист14!C21</f>
        <v>0</v>
      </c>
      <c r="C114" s="225">
        <f>Лист14!D21</f>
        <v>0</v>
      </c>
      <c r="D114" s="225">
        <f>Лист14!E21</f>
        <v>125</v>
      </c>
      <c r="E114" s="225">
        <f>Лист14!F21</f>
        <v>125</v>
      </c>
      <c r="F114" s="227"/>
      <c r="G114" s="227"/>
      <c r="H114" s="227"/>
      <c r="I114" s="227"/>
      <c r="J114" s="227"/>
      <c r="K114" s="227"/>
      <c r="L114" s="10"/>
      <c r="M114" s="10"/>
      <c r="N114" s="10"/>
    </row>
    <row r="115" spans="1:14" hidden="1" x14ac:dyDescent="0.3">
      <c r="A115" s="225" t="str">
        <f>Лист14!B66</f>
        <v>ВСЕГО:</v>
      </c>
      <c r="B115" s="225">
        <f>Лист14!C66</f>
        <v>0</v>
      </c>
      <c r="C115" s="225">
        <f>Лист14!D66</f>
        <v>0</v>
      </c>
      <c r="D115" s="225">
        <f>Лист14!E66</f>
        <v>550</v>
      </c>
      <c r="E115" s="225">
        <f>Лист14!F66</f>
        <v>710</v>
      </c>
      <c r="F115" s="226"/>
      <c r="G115" s="226"/>
      <c r="H115" s="135"/>
      <c r="I115" s="135"/>
      <c r="J115" s="135"/>
      <c r="K115" s="135"/>
      <c r="L115" s="4"/>
      <c r="M115" s="4"/>
      <c r="N115" s="4"/>
    </row>
    <row r="116" spans="1:14" hidden="1" x14ac:dyDescent="0.3">
      <c r="A116" s="225" t="str">
        <f>Лист14!B89</f>
        <v>ВСЕГО:</v>
      </c>
      <c r="B116" s="225">
        <f>Лист14!C89</f>
        <v>0</v>
      </c>
      <c r="C116" s="225">
        <f>Лист14!D89</f>
        <v>0</v>
      </c>
      <c r="D116" s="225">
        <f>Лист14!E89</f>
        <v>581</v>
      </c>
      <c r="E116" s="225">
        <f>Лист14!F89</f>
        <v>655</v>
      </c>
      <c r="F116" s="226"/>
      <c r="G116" s="226"/>
      <c r="H116" s="135"/>
      <c r="I116" s="135"/>
      <c r="J116" s="135"/>
      <c r="K116" s="135"/>
      <c r="L116" s="4"/>
      <c r="M116" s="4"/>
      <c r="N116" s="4"/>
    </row>
    <row r="117" spans="1:14" hidden="1" x14ac:dyDescent="0.3">
      <c r="A117" s="225" t="str">
        <f>Лист14!B92</f>
        <v>ВСЕГО:</v>
      </c>
      <c r="B117" s="225">
        <f>Лист14!C92</f>
        <v>0</v>
      </c>
      <c r="C117" s="225">
        <f>Лист14!D92</f>
        <v>0</v>
      </c>
      <c r="D117" s="225">
        <f>Лист14!E92</f>
        <v>150</v>
      </c>
      <c r="E117" s="225">
        <f>Лист14!F92</f>
        <v>150</v>
      </c>
      <c r="F117" s="220"/>
      <c r="G117" s="220"/>
      <c r="H117" s="3"/>
      <c r="I117" s="3"/>
      <c r="J117" s="3"/>
      <c r="K117" s="3"/>
      <c r="L117" s="3"/>
      <c r="M117" s="3"/>
      <c r="N117" s="3"/>
    </row>
    <row r="118" spans="1:14" hidden="1" x14ac:dyDescent="0.3">
      <c r="A118" s="225" t="str">
        <f>Лист15!B17</f>
        <v>ВСЕГО:</v>
      </c>
      <c r="B118" s="225">
        <f>Лист15!C17</f>
        <v>0</v>
      </c>
      <c r="C118" s="225">
        <f>Лист15!D17</f>
        <v>0</v>
      </c>
      <c r="D118" s="225">
        <f>Лист15!E17</f>
        <v>367</v>
      </c>
      <c r="E118" s="225">
        <f>Лист15!F17</f>
        <v>451</v>
      </c>
      <c r="F118" s="226"/>
      <c r="G118" s="226"/>
      <c r="H118" s="135"/>
      <c r="I118" s="135"/>
      <c r="J118" s="135"/>
      <c r="K118" s="135"/>
      <c r="L118" s="4"/>
      <c r="M118" s="4"/>
      <c r="N118" s="4"/>
    </row>
    <row r="119" spans="1:14" hidden="1" x14ac:dyDescent="0.3">
      <c r="A119" s="225" t="str">
        <f>Лист15!B20</f>
        <v>ВСЕГО:</v>
      </c>
      <c r="B119" s="225">
        <f>Лист15!C20</f>
        <v>0</v>
      </c>
      <c r="C119" s="225">
        <f>Лист15!D20</f>
        <v>0</v>
      </c>
      <c r="D119" s="225">
        <f>Лист15!E20</f>
        <v>125</v>
      </c>
      <c r="E119" s="225">
        <f>Лист15!F20</f>
        <v>125</v>
      </c>
      <c r="F119" s="226"/>
      <c r="G119" s="226"/>
      <c r="H119" s="135"/>
      <c r="I119" s="135"/>
      <c r="J119" s="135"/>
      <c r="K119" s="135"/>
      <c r="L119" s="4"/>
      <c r="M119" s="4"/>
      <c r="N119" s="4"/>
    </row>
    <row r="120" spans="1:14" hidden="1" x14ac:dyDescent="0.3">
      <c r="A120" s="225" t="str">
        <f>Лист15!B58</f>
        <v>ВСЕГО:</v>
      </c>
      <c r="B120" s="225">
        <f>Лист15!C58</f>
        <v>0</v>
      </c>
      <c r="C120" s="225">
        <f>Лист15!D58</f>
        <v>0</v>
      </c>
      <c r="D120" s="225">
        <f>Лист15!E58</f>
        <v>550</v>
      </c>
      <c r="E120" s="225">
        <f>Лист15!F58</f>
        <v>659</v>
      </c>
      <c r="F120" s="226"/>
      <c r="G120" s="226"/>
      <c r="H120" s="135"/>
      <c r="I120" s="135"/>
      <c r="J120" s="135"/>
      <c r="K120" s="135"/>
      <c r="L120" s="4"/>
      <c r="M120" s="4"/>
      <c r="N120" s="4"/>
    </row>
    <row r="121" spans="1:14" hidden="1" x14ac:dyDescent="0.3">
      <c r="A121" s="225" t="str">
        <f>Лист15!B72</f>
        <v>ВСЕГО:</v>
      </c>
      <c r="B121" s="225">
        <f>Лист15!C72</f>
        <v>0</v>
      </c>
      <c r="C121" s="225">
        <f>Лист15!D72</f>
        <v>0</v>
      </c>
      <c r="D121" s="225">
        <f>Лист15!E72</f>
        <v>452</v>
      </c>
      <c r="E121" s="225">
        <f>Лист15!F72</f>
        <v>591</v>
      </c>
      <c r="F121" s="226"/>
      <c r="G121" s="226"/>
      <c r="H121" s="135"/>
      <c r="I121" s="135"/>
      <c r="J121" s="135"/>
      <c r="K121" s="135"/>
      <c r="L121" s="4"/>
      <c r="M121" s="4"/>
      <c r="N121" s="4"/>
    </row>
    <row r="122" spans="1:14" hidden="1" x14ac:dyDescent="0.3">
      <c r="A122" s="225" t="str">
        <f>Лист15!B75</f>
        <v>ВСЕГО:</v>
      </c>
      <c r="B122" s="225">
        <f>Лист15!C75</f>
        <v>0</v>
      </c>
      <c r="C122" s="225">
        <f>Лист15!D75</f>
        <v>0</v>
      </c>
      <c r="D122" s="225">
        <f>Лист15!E75</f>
        <v>150</v>
      </c>
      <c r="E122" s="225">
        <f>Лист15!F75</f>
        <v>150</v>
      </c>
      <c r="F122" s="226"/>
      <c r="G122" s="226"/>
      <c r="H122" s="135"/>
      <c r="I122" s="135"/>
      <c r="J122" s="135"/>
      <c r="K122" s="135"/>
      <c r="L122" s="4"/>
      <c r="M122" s="4"/>
      <c r="N122" s="4"/>
    </row>
    <row r="123" spans="1:14" hidden="1" x14ac:dyDescent="0.3">
      <c r="A123" s="225" t="str">
        <f>Лист16!B18</f>
        <v>ВСЕГО:</v>
      </c>
      <c r="B123" s="225">
        <f>Лист16!C18</f>
        <v>0</v>
      </c>
      <c r="C123" s="225">
        <f>Лист16!D18</f>
        <v>0</v>
      </c>
      <c r="D123" s="225">
        <f>Лист16!E18</f>
        <v>366</v>
      </c>
      <c r="E123" s="225">
        <f>Лист16!F18</f>
        <v>460</v>
      </c>
      <c r="F123" s="226"/>
      <c r="G123" s="226"/>
      <c r="H123" s="135"/>
      <c r="I123" s="135"/>
      <c r="J123" s="135"/>
      <c r="K123" s="135"/>
      <c r="L123" s="4"/>
      <c r="M123" s="4"/>
      <c r="N123" s="4"/>
    </row>
    <row r="124" spans="1:14" hidden="1" x14ac:dyDescent="0.3">
      <c r="A124" s="225" t="str">
        <f>Лист16!B21</f>
        <v>ВСЕГО:</v>
      </c>
      <c r="B124" s="225">
        <f>Лист16!C21</f>
        <v>0</v>
      </c>
      <c r="C124" s="225">
        <f>Лист16!D21</f>
        <v>0</v>
      </c>
      <c r="D124" s="225">
        <f>Лист16!E21</f>
        <v>125</v>
      </c>
      <c r="E124" s="225">
        <f>Лист16!F21</f>
        <v>125</v>
      </c>
      <c r="F124" s="226"/>
      <c r="G124" s="226"/>
      <c r="H124" s="135"/>
      <c r="I124" s="135"/>
      <c r="J124" s="135"/>
      <c r="K124" s="135"/>
      <c r="L124" s="4"/>
      <c r="M124" s="4"/>
      <c r="N124" s="4"/>
    </row>
    <row r="125" spans="1:14" hidden="1" x14ac:dyDescent="0.3">
      <c r="A125" s="225" t="str">
        <f>Лист16!B71</f>
        <v>ВСЕГО:</v>
      </c>
      <c r="B125" s="225">
        <f>Лист16!C71</f>
        <v>0</v>
      </c>
      <c r="C125" s="225">
        <f>Лист16!D71</f>
        <v>0</v>
      </c>
      <c r="D125" s="225">
        <f>Лист16!E71</f>
        <v>550</v>
      </c>
      <c r="E125" s="225">
        <f>Лист16!F71</f>
        <v>718</v>
      </c>
      <c r="F125" s="226"/>
      <c r="G125" s="226"/>
      <c r="H125" s="135"/>
      <c r="I125" s="135"/>
      <c r="J125" s="135"/>
      <c r="K125" s="135"/>
      <c r="L125" s="4"/>
      <c r="M125" s="4"/>
      <c r="N125" s="4"/>
    </row>
    <row r="126" spans="1:14" hidden="1" x14ac:dyDescent="0.3">
      <c r="A126" s="225" t="str">
        <f>Лист16!B93</f>
        <v>ВСЕГО:</v>
      </c>
      <c r="B126" s="225">
        <f>Лист16!C93</f>
        <v>0</v>
      </c>
      <c r="C126" s="225">
        <f>Лист16!D93</f>
        <v>0</v>
      </c>
      <c r="D126" s="225">
        <f>Лист16!E93</f>
        <v>531</v>
      </c>
      <c r="E126" s="225">
        <f>Лист16!F93</f>
        <v>605</v>
      </c>
      <c r="F126" s="226"/>
      <c r="G126" s="226"/>
      <c r="H126" s="135"/>
      <c r="I126" s="135"/>
      <c r="J126" s="135"/>
      <c r="K126" s="135"/>
      <c r="L126" s="4"/>
      <c r="M126" s="4"/>
      <c r="N126" s="4"/>
    </row>
    <row r="127" spans="1:14" hidden="1" x14ac:dyDescent="0.3">
      <c r="A127" s="225" t="str">
        <f>Лист16!B96</f>
        <v>ВСЕГО:</v>
      </c>
      <c r="B127" s="225">
        <f>Лист16!C96</f>
        <v>0</v>
      </c>
      <c r="C127" s="225">
        <f>Лист16!D96</f>
        <v>0</v>
      </c>
      <c r="D127" s="225">
        <f>Лист16!E96</f>
        <v>150</v>
      </c>
      <c r="E127" s="225">
        <f>Лист16!F96</f>
        <v>150</v>
      </c>
      <c r="F127" s="226"/>
      <c r="G127" s="226"/>
      <c r="H127" s="135"/>
      <c r="I127" s="135"/>
      <c r="J127" s="135"/>
      <c r="K127" s="135"/>
      <c r="L127" s="4"/>
      <c r="M127" s="4"/>
      <c r="N127" s="4"/>
    </row>
    <row r="128" spans="1:14" hidden="1" x14ac:dyDescent="0.3">
      <c r="A128" s="225" t="str">
        <f>Лист17!B17</f>
        <v>ВСЕГО:</v>
      </c>
      <c r="B128" s="225">
        <f>Лист17!C17</f>
        <v>0</v>
      </c>
      <c r="C128" s="225">
        <f>Лист17!D17</f>
        <v>0</v>
      </c>
      <c r="D128" s="225">
        <f>Лист17!E17</f>
        <v>367</v>
      </c>
      <c r="E128" s="225">
        <f>Лист17!F17</f>
        <v>451</v>
      </c>
      <c r="F128" s="226"/>
      <c r="G128" s="226"/>
      <c r="H128" s="135"/>
      <c r="I128" s="135"/>
      <c r="J128" s="135"/>
      <c r="K128" s="135"/>
      <c r="L128" s="4"/>
      <c r="M128" s="4"/>
      <c r="N128" s="4"/>
    </row>
    <row r="129" spans="1:14" hidden="1" x14ac:dyDescent="0.3">
      <c r="A129" s="225" t="str">
        <f>Лист17!B21</f>
        <v>ВСЕГО:</v>
      </c>
      <c r="B129" s="225">
        <f>Лист17!C21</f>
        <v>0</v>
      </c>
      <c r="C129" s="225">
        <f>Лист17!D21</f>
        <v>0</v>
      </c>
      <c r="D129" s="225">
        <f>Лист17!E21</f>
        <v>100</v>
      </c>
      <c r="E129" s="225">
        <f>Лист17!F21</f>
        <v>100</v>
      </c>
      <c r="F129" s="226"/>
      <c r="G129" s="226"/>
      <c r="H129" s="135"/>
      <c r="I129" s="135"/>
      <c r="J129" s="135"/>
      <c r="K129" s="135"/>
      <c r="L129" s="4"/>
      <c r="M129" s="4"/>
      <c r="N129" s="4"/>
    </row>
    <row r="130" spans="1:14" hidden="1" x14ac:dyDescent="0.3">
      <c r="A130" s="225" t="str">
        <f>Лист17!B66</f>
        <v>ВСЕГО:</v>
      </c>
      <c r="B130" s="225">
        <f>Лист17!C66</f>
        <v>0</v>
      </c>
      <c r="C130" s="225">
        <f>Лист17!D66</f>
        <v>0</v>
      </c>
      <c r="D130" s="225">
        <f>Лист17!E66</f>
        <v>550</v>
      </c>
      <c r="E130" s="225">
        <f>Лист17!F66</f>
        <v>710</v>
      </c>
      <c r="F130" s="226"/>
      <c r="G130" s="226"/>
      <c r="H130" s="135"/>
      <c r="I130" s="135"/>
      <c r="J130" s="135"/>
      <c r="K130" s="135"/>
      <c r="L130" s="4"/>
      <c r="M130" s="4"/>
      <c r="N130" s="4"/>
    </row>
    <row r="131" spans="1:14" hidden="1" x14ac:dyDescent="0.3">
      <c r="A131" s="225" t="str">
        <f>Лист17!B97</f>
        <v>ВСЕГО:</v>
      </c>
      <c r="B131" s="225">
        <f>Лист17!C97</f>
        <v>0</v>
      </c>
      <c r="C131" s="225">
        <f>Лист17!D97</f>
        <v>0</v>
      </c>
      <c r="D131" s="225">
        <f>Лист17!E97</f>
        <v>518</v>
      </c>
      <c r="E131" s="225">
        <f>Лист17!F97</f>
        <v>563</v>
      </c>
      <c r="F131" s="226"/>
      <c r="G131" s="226"/>
      <c r="H131" s="226"/>
      <c r="I131" s="226"/>
      <c r="J131" s="226"/>
      <c r="K131" s="226"/>
      <c r="L131" s="221"/>
      <c r="M131" s="221"/>
      <c r="N131" s="221"/>
    </row>
    <row r="132" spans="1:14" hidden="1" x14ac:dyDescent="0.3">
      <c r="A132" s="225" t="str">
        <f>Лист17!B100</f>
        <v>ВСЕГО:</v>
      </c>
      <c r="B132" s="225">
        <f>Лист17!C100</f>
        <v>0</v>
      </c>
      <c r="C132" s="225">
        <f>Лист17!D100</f>
        <v>0</v>
      </c>
      <c r="D132" s="225">
        <f>Лист17!E100</f>
        <v>150</v>
      </c>
      <c r="E132" s="225">
        <f>Лист17!F100</f>
        <v>150</v>
      </c>
      <c r="F132" s="226"/>
      <c r="G132" s="226"/>
      <c r="H132" s="226"/>
      <c r="I132" s="226"/>
      <c r="J132" s="226"/>
      <c r="K132" s="226"/>
      <c r="L132" s="221"/>
      <c r="M132" s="221"/>
      <c r="N132" s="221"/>
    </row>
    <row r="133" spans="1:14" hidden="1" x14ac:dyDescent="0.3">
      <c r="A133" s="225" t="str">
        <f>Лист18!B15</f>
        <v>ВСЕГО:</v>
      </c>
      <c r="B133" s="225">
        <f>Лист18!C15</f>
        <v>0</v>
      </c>
      <c r="C133" s="225">
        <f>Лист18!D15</f>
        <v>0</v>
      </c>
      <c r="D133" s="225">
        <f>Лист18!E15</f>
        <v>367</v>
      </c>
      <c r="E133" s="225">
        <f>Лист18!F15</f>
        <v>471</v>
      </c>
      <c r="F133" s="220"/>
      <c r="G133" s="220"/>
      <c r="H133" s="2"/>
      <c r="I133" s="2"/>
      <c r="J133" s="2"/>
      <c r="K133" s="2"/>
      <c r="L133" s="2"/>
      <c r="M133" s="2"/>
      <c r="N133" s="2"/>
    </row>
    <row r="134" spans="1:14" hidden="1" x14ac:dyDescent="0.3">
      <c r="A134" s="225" t="str">
        <f>Лист18!B18</f>
        <v>ВСЕГО:</v>
      </c>
      <c r="B134" s="225">
        <f>Лист18!C18</f>
        <v>0</v>
      </c>
      <c r="C134" s="225">
        <f>Лист18!D18</f>
        <v>0</v>
      </c>
      <c r="D134" s="225">
        <f>Лист18!E18</f>
        <v>125</v>
      </c>
      <c r="E134" s="225">
        <f>Лист18!F18</f>
        <v>125</v>
      </c>
      <c r="F134" s="220"/>
      <c r="G134" s="220"/>
      <c r="H134" s="2"/>
      <c r="I134" s="2"/>
      <c r="J134" s="2"/>
      <c r="K134" s="2"/>
      <c r="L134" s="2"/>
      <c r="M134" s="2"/>
      <c r="N134" s="2"/>
    </row>
    <row r="135" spans="1:14" hidden="1" x14ac:dyDescent="0.3">
      <c r="A135" s="225" t="str">
        <f>Лист18!B79</f>
        <v>ВСЕГО:</v>
      </c>
      <c r="B135" s="225">
        <f>Лист18!C79</f>
        <v>0</v>
      </c>
      <c r="C135" s="225">
        <f>Лист18!D79</f>
        <v>0</v>
      </c>
      <c r="D135" s="225">
        <f>Лист18!E79</f>
        <v>545</v>
      </c>
      <c r="E135" s="225">
        <f>Лист18!F79</f>
        <v>690</v>
      </c>
      <c r="F135" s="227"/>
      <c r="G135" s="227"/>
      <c r="H135" s="227"/>
      <c r="I135" s="227"/>
      <c r="J135" s="227"/>
      <c r="K135" s="227"/>
      <c r="L135" s="10"/>
      <c r="M135" s="10"/>
      <c r="N135" s="10"/>
    </row>
    <row r="136" spans="1:14" s="1" customFormat="1" hidden="1" x14ac:dyDescent="0.3">
      <c r="A136" s="225" t="str">
        <f>Лист18!B96</f>
        <v>ВСЕГО:</v>
      </c>
      <c r="B136" s="225">
        <f>Лист18!C96</f>
        <v>0</v>
      </c>
      <c r="C136" s="225">
        <f>Лист18!D96</f>
        <v>0</v>
      </c>
      <c r="D136" s="225">
        <f>Лист18!E96</f>
        <v>457</v>
      </c>
      <c r="E136" s="225">
        <f>Лист18!F96</f>
        <v>601</v>
      </c>
      <c r="F136" s="227"/>
      <c r="G136" s="227"/>
      <c r="H136" s="227"/>
      <c r="I136" s="227"/>
      <c r="J136" s="227"/>
      <c r="K136" s="227"/>
      <c r="L136" s="10"/>
      <c r="M136" s="10"/>
      <c r="N136" s="10"/>
    </row>
    <row r="137" spans="1:14" hidden="1" x14ac:dyDescent="0.3">
      <c r="A137" s="225" t="str">
        <f>Лист18!B99</f>
        <v>ВСЕГО:</v>
      </c>
      <c r="B137" s="225">
        <f>Лист18!C99</f>
        <v>0</v>
      </c>
      <c r="C137" s="225">
        <f>Лист18!D99</f>
        <v>0</v>
      </c>
      <c r="D137" s="225">
        <f>Лист18!E99</f>
        <v>150</v>
      </c>
      <c r="E137" s="225">
        <f>Лист18!F99</f>
        <v>150</v>
      </c>
      <c r="F137" s="226"/>
      <c r="G137" s="226"/>
      <c r="H137" s="135"/>
      <c r="I137" s="135"/>
      <c r="J137" s="135"/>
      <c r="K137" s="135"/>
      <c r="L137" s="4"/>
      <c r="M137" s="4"/>
      <c r="N137" s="4"/>
    </row>
    <row r="138" spans="1:14" hidden="1" x14ac:dyDescent="0.3">
      <c r="A138" s="225" t="str">
        <f>Лист19!B18</f>
        <v>ВСЕГО:</v>
      </c>
      <c r="B138" s="225">
        <f>Лист19!C18</f>
        <v>0</v>
      </c>
      <c r="C138" s="225">
        <f>Лист19!D18</f>
        <v>0</v>
      </c>
      <c r="D138" s="225">
        <f>Лист19!E18</f>
        <v>368</v>
      </c>
      <c r="E138" s="225">
        <f>Лист19!F18</f>
        <v>455</v>
      </c>
      <c r="F138" s="226"/>
      <c r="G138" s="226"/>
      <c r="H138" s="135"/>
      <c r="I138" s="135"/>
      <c r="J138" s="135"/>
      <c r="K138" s="135"/>
      <c r="L138" s="4"/>
      <c r="M138" s="4"/>
      <c r="N138" s="4"/>
    </row>
    <row r="139" spans="1:14" hidden="1" x14ac:dyDescent="0.3">
      <c r="A139" s="225" t="str">
        <f>Лист19!B20</f>
        <v>ВСЕГО:</v>
      </c>
      <c r="B139" s="225">
        <f>Лист19!C20</f>
        <v>0</v>
      </c>
      <c r="C139" s="225">
        <f>Лист19!D20</f>
        <v>0</v>
      </c>
      <c r="D139" s="225">
        <f>Лист19!E20</f>
        <v>125</v>
      </c>
      <c r="E139" s="225">
        <f>Лист19!F20</f>
        <v>125</v>
      </c>
      <c r="F139" s="226"/>
      <c r="G139" s="226"/>
      <c r="H139" s="135"/>
      <c r="I139" s="135"/>
      <c r="J139" s="135"/>
      <c r="K139" s="135"/>
      <c r="L139" s="4"/>
      <c r="M139" s="4"/>
      <c r="N139" s="4"/>
    </row>
    <row r="140" spans="1:14" s="1" customFormat="1" hidden="1" x14ac:dyDescent="0.3">
      <c r="A140" s="225" t="str">
        <f>Лист19!B65</f>
        <v>ВСЕГО:</v>
      </c>
      <c r="B140" s="225">
        <f>Лист19!C65</f>
        <v>0</v>
      </c>
      <c r="C140" s="225">
        <f>Лист19!D65</f>
        <v>0</v>
      </c>
      <c r="D140" s="225">
        <f>Лист19!E65</f>
        <v>535</v>
      </c>
      <c r="E140" s="225">
        <f>Лист19!F65</f>
        <v>685</v>
      </c>
      <c r="F140" s="226"/>
      <c r="G140" s="226"/>
      <c r="H140" s="135"/>
      <c r="I140" s="135"/>
      <c r="J140" s="135"/>
      <c r="K140" s="135"/>
      <c r="L140" s="4"/>
      <c r="M140" s="4"/>
      <c r="N140" s="4"/>
    </row>
    <row r="141" spans="1:14" hidden="1" x14ac:dyDescent="0.3">
      <c r="A141" s="225" t="str">
        <f>Лист19!B95</f>
        <v>ВСЕГО:</v>
      </c>
      <c r="B141" s="225">
        <f>Лист19!C95</f>
        <v>0</v>
      </c>
      <c r="C141" s="225">
        <f>Лист19!D95</f>
        <v>0</v>
      </c>
      <c r="D141" s="225">
        <f>Лист19!E95</f>
        <v>628</v>
      </c>
      <c r="E141" s="225">
        <f>Лист19!F95</f>
        <v>673</v>
      </c>
      <c r="F141" s="226"/>
      <c r="G141" s="226"/>
      <c r="H141" s="135"/>
      <c r="I141" s="135"/>
      <c r="J141" s="135"/>
      <c r="K141" s="135"/>
      <c r="L141" s="4"/>
      <c r="M141" s="4"/>
      <c r="N141" s="4"/>
    </row>
    <row r="142" spans="1:14" hidden="1" x14ac:dyDescent="0.3">
      <c r="A142" s="225" t="str">
        <f>Лист19!B98</f>
        <v>ВСЕГО:</v>
      </c>
      <c r="B142" s="225">
        <f>Лист19!C98</f>
        <v>0</v>
      </c>
      <c r="C142" s="225">
        <f>Лист19!D98</f>
        <v>0</v>
      </c>
      <c r="D142" s="225">
        <f>Лист19!E98</f>
        <v>150</v>
      </c>
      <c r="E142" s="225">
        <f>Лист19!F98</f>
        <v>150</v>
      </c>
      <c r="F142" s="226"/>
      <c r="G142" s="226"/>
      <c r="H142" s="135"/>
      <c r="I142" s="135"/>
      <c r="J142" s="135"/>
      <c r="K142" s="135"/>
      <c r="L142" s="4"/>
      <c r="M142" s="4"/>
      <c r="N142" s="4"/>
    </row>
    <row r="143" spans="1:14" hidden="1" x14ac:dyDescent="0.3">
      <c r="A143" s="225" t="str">
        <f>Лист20!B18</f>
        <v>ВСЕГО:</v>
      </c>
      <c r="B143" s="225">
        <f>Лист20!C18</f>
        <v>0</v>
      </c>
      <c r="C143" s="225">
        <f>Лист20!D18</f>
        <v>0</v>
      </c>
      <c r="D143" s="225">
        <f>Лист20!E18</f>
        <v>367</v>
      </c>
      <c r="E143" s="225">
        <f>Лист20!F18</f>
        <v>451</v>
      </c>
      <c r="F143" s="226"/>
      <c r="G143" s="226"/>
      <c r="H143" s="226"/>
      <c r="I143" s="226"/>
      <c r="J143" s="226"/>
      <c r="K143" s="226"/>
      <c r="L143" s="221"/>
      <c r="M143" s="221"/>
      <c r="N143" s="221"/>
    </row>
    <row r="144" spans="1:14" hidden="1" x14ac:dyDescent="0.3">
      <c r="A144" s="225" t="str">
        <f>Лист20!B21</f>
        <v>ВСЕГО:</v>
      </c>
      <c r="B144" s="225">
        <f>Лист20!C21</f>
        <v>0</v>
      </c>
      <c r="C144" s="225">
        <f>Лист20!D21</f>
        <v>0</v>
      </c>
      <c r="D144" s="225">
        <f>Лист20!E21</f>
        <v>125</v>
      </c>
      <c r="E144" s="225">
        <f>Лист20!F21</f>
        <v>125</v>
      </c>
      <c r="F144" s="226"/>
      <c r="G144" s="226"/>
      <c r="H144" s="226"/>
      <c r="I144" s="226"/>
      <c r="J144" s="226"/>
      <c r="K144" s="226"/>
      <c r="L144" s="221"/>
      <c r="M144" s="221"/>
      <c r="N144" s="221"/>
    </row>
    <row r="145" spans="1:14" hidden="1" x14ac:dyDescent="0.3">
      <c r="A145" s="225" t="str">
        <f>Лист20!B69</f>
        <v>ВСЕГО:</v>
      </c>
      <c r="B145" s="225">
        <f>Лист20!C69</f>
        <v>0</v>
      </c>
      <c r="C145" s="225">
        <f>Лист20!D69</f>
        <v>0</v>
      </c>
      <c r="D145" s="225">
        <f>Лист20!E69</f>
        <v>555</v>
      </c>
      <c r="E145" s="225">
        <f>Лист20!F69</f>
        <v>695</v>
      </c>
      <c r="F145" s="226"/>
      <c r="G145" s="226"/>
      <c r="H145" s="226"/>
      <c r="I145" s="226"/>
      <c r="J145" s="226"/>
      <c r="K145" s="226"/>
      <c r="L145" s="221"/>
      <c r="M145" s="221"/>
      <c r="N145" s="221"/>
    </row>
    <row r="146" spans="1:14" hidden="1" x14ac:dyDescent="0.3">
      <c r="A146" s="225" t="str">
        <f>Лист20!B99</f>
        <v>ВСЕГО:</v>
      </c>
      <c r="B146" s="225">
        <f>Лист20!C99</f>
        <v>0</v>
      </c>
      <c r="C146" s="225">
        <f>Лист20!D99</f>
        <v>0</v>
      </c>
      <c r="D146" s="225">
        <f>Лист20!E99</f>
        <v>536</v>
      </c>
      <c r="E146" s="225">
        <f>Лист20!F99</f>
        <v>605</v>
      </c>
      <c r="F146" s="220"/>
      <c r="G146" s="220"/>
      <c r="H146" s="2"/>
      <c r="I146" s="2"/>
      <c r="J146" s="2"/>
      <c r="K146" s="2"/>
      <c r="L146" s="2"/>
      <c r="M146" s="2"/>
      <c r="N146" s="2"/>
    </row>
    <row r="147" spans="1:14" hidden="1" x14ac:dyDescent="0.3">
      <c r="A147" s="225" t="str">
        <f>Лист20!B102</f>
        <v>ВСЕГО:</v>
      </c>
      <c r="B147" s="225">
        <f>Лист20!C102</f>
        <v>0</v>
      </c>
      <c r="C147" s="225">
        <f>Лист20!D102</f>
        <v>0</v>
      </c>
      <c r="D147" s="225">
        <f>Лист20!E102</f>
        <v>150</v>
      </c>
      <c r="E147" s="225">
        <f>Лист20!F102</f>
        <v>150</v>
      </c>
      <c r="F147" s="226"/>
      <c r="G147" s="226"/>
      <c r="H147" s="226"/>
      <c r="I147" s="226"/>
      <c r="J147" s="226"/>
      <c r="K147" s="226"/>
      <c r="L147" s="221"/>
      <c r="M147" s="221"/>
      <c r="N147" s="221"/>
    </row>
    <row r="148" spans="1:14" x14ac:dyDescent="0.3">
      <c r="A148" s="225" t="str">
        <f>Лист8!B43</f>
        <v>Говядина бескостная</v>
      </c>
      <c r="B148" s="225">
        <f>Лист8!C43</f>
        <v>45</v>
      </c>
      <c r="C148" s="225">
        <f>Лист8!D43</f>
        <v>45</v>
      </c>
      <c r="D148" s="225">
        <f>Лист8!E43</f>
        <v>41</v>
      </c>
      <c r="E148" s="225">
        <f>Лист8!F43</f>
        <v>41</v>
      </c>
      <c r="F148" s="227">
        <f t="shared" ref="F148:F170" si="0">E148-D148</f>
        <v>0</v>
      </c>
      <c r="G148" s="220" t="s">
        <v>287</v>
      </c>
      <c r="H148" s="3">
        <f>B148+B149+B150+B151+B152+B153+B154+B155</f>
        <v>440</v>
      </c>
      <c r="I148" s="3">
        <f>C148+C149+C150+C151+C152+C153+C154+C155</f>
        <v>487</v>
      </c>
      <c r="J148" s="3">
        <f>D148+D149+D150+D151+D152+D153+D154+D155</f>
        <v>403</v>
      </c>
      <c r="K148" s="3">
        <f>E148+E149+E150+E151+E152+E153+E154+E155</f>
        <v>447</v>
      </c>
      <c r="L148" s="3"/>
      <c r="M148" s="3"/>
      <c r="N148" s="3"/>
    </row>
    <row r="149" spans="1:14" x14ac:dyDescent="0.3">
      <c r="A149" s="225" t="str">
        <f>Лист10!B46</f>
        <v>Говядина бескостная</v>
      </c>
      <c r="B149" s="225">
        <f>Лист10!C46</f>
        <v>45</v>
      </c>
      <c r="C149" s="225">
        <f>Лист10!D46</f>
        <v>45</v>
      </c>
      <c r="D149" s="225">
        <f>Лист10!E46</f>
        <v>41</v>
      </c>
      <c r="E149" s="225">
        <f>Лист10!F46</f>
        <v>41</v>
      </c>
      <c r="F149" s="227">
        <f t="shared" si="0"/>
        <v>0</v>
      </c>
      <c r="G149" s="220"/>
      <c r="H149" s="3"/>
      <c r="I149" s="3"/>
      <c r="J149" s="3"/>
      <c r="K149" s="3"/>
      <c r="L149" s="3"/>
      <c r="M149" s="3"/>
      <c r="N149" s="3"/>
    </row>
    <row r="150" spans="1:14" x14ac:dyDescent="0.3">
      <c r="A150" s="225" t="str">
        <f>Лист12!B44</f>
        <v>Говядина бескостная</v>
      </c>
      <c r="B150" s="225">
        <f>Лист12!C44</f>
        <v>31</v>
      </c>
      <c r="C150" s="225">
        <f>Лист12!D44</f>
        <v>37</v>
      </c>
      <c r="D150" s="225">
        <f>Лист12!E44</f>
        <v>28</v>
      </c>
      <c r="E150" s="225">
        <f>Лист12!F44</f>
        <v>34</v>
      </c>
      <c r="F150" s="227">
        <f t="shared" si="0"/>
        <v>6</v>
      </c>
      <c r="G150" s="226"/>
      <c r="H150" s="135"/>
      <c r="I150" s="135"/>
      <c r="J150" s="135"/>
      <c r="K150" s="135"/>
      <c r="L150" s="4"/>
      <c r="M150" s="4"/>
      <c r="N150" s="4"/>
    </row>
    <row r="151" spans="1:14" x14ac:dyDescent="0.3">
      <c r="A151" s="225" t="str">
        <f>Лист12!B51</f>
        <v>Говядина бескостная</v>
      </c>
      <c r="B151" s="225">
        <f>Лист12!C51</f>
        <v>28</v>
      </c>
      <c r="C151" s="225">
        <f>Лист12!D51</f>
        <v>28</v>
      </c>
      <c r="D151" s="225">
        <f>Лист12!E51</f>
        <v>25</v>
      </c>
      <c r="E151" s="225">
        <f>Лист12!F51</f>
        <v>25</v>
      </c>
      <c r="F151" s="227">
        <f t="shared" si="0"/>
        <v>0</v>
      </c>
      <c r="G151" s="226"/>
      <c r="H151" s="226"/>
      <c r="I151" s="226"/>
      <c r="J151" s="226"/>
      <c r="K151" s="226"/>
      <c r="L151" s="221"/>
      <c r="M151" s="221"/>
      <c r="N151" s="221"/>
    </row>
    <row r="152" spans="1:14" x14ac:dyDescent="0.3">
      <c r="A152" s="225" t="str">
        <f>Лист13!B53</f>
        <v>Говядина бескостная</v>
      </c>
      <c r="B152" s="225">
        <f>Лист13!C53</f>
        <v>106</v>
      </c>
      <c r="C152" s="225">
        <f>Лист13!D53</f>
        <v>132</v>
      </c>
      <c r="D152" s="225">
        <f>Лист13!E53</f>
        <v>96</v>
      </c>
      <c r="E152" s="225">
        <f>Лист13!F53</f>
        <v>120</v>
      </c>
      <c r="F152" s="227">
        <f t="shared" si="0"/>
        <v>24</v>
      </c>
      <c r="G152" s="226"/>
      <c r="H152" s="226"/>
      <c r="I152" s="226"/>
      <c r="J152" s="226"/>
      <c r="K152" s="226"/>
      <c r="L152" s="221"/>
      <c r="M152" s="221"/>
      <c r="N152" s="221"/>
    </row>
    <row r="153" spans="1:14" x14ac:dyDescent="0.3">
      <c r="A153" s="225" t="str">
        <f>Лист17!B49</f>
        <v>Говядина бескостная</v>
      </c>
      <c r="B153" s="225">
        <f>Лист17!C49</f>
        <v>87</v>
      </c>
      <c r="C153" s="225">
        <f>Лист17!D49</f>
        <v>102</v>
      </c>
      <c r="D153" s="225">
        <f>Лист17!E49</f>
        <v>79</v>
      </c>
      <c r="E153" s="225">
        <f>Лист17!F49</f>
        <v>93</v>
      </c>
      <c r="F153" s="227">
        <f t="shared" si="0"/>
        <v>14</v>
      </c>
      <c r="G153" s="226"/>
      <c r="H153" s="135"/>
      <c r="I153" s="135"/>
      <c r="J153" s="135"/>
      <c r="K153" s="135"/>
      <c r="L153" s="4"/>
      <c r="M153" s="4"/>
      <c r="N153" s="4"/>
    </row>
    <row r="154" spans="1:14" x14ac:dyDescent="0.3">
      <c r="A154" s="225" t="str">
        <f>Лист18!B49</f>
        <v>Говядина бескостная</v>
      </c>
      <c r="B154" s="225">
        <f>Лист18!C49</f>
        <v>45</v>
      </c>
      <c r="C154" s="225">
        <f>Лист18!D49</f>
        <v>45</v>
      </c>
      <c r="D154" s="225">
        <f>Лист18!E49</f>
        <v>45</v>
      </c>
      <c r="E154" s="225">
        <f>Лист18!F49</f>
        <v>45</v>
      </c>
      <c r="F154" s="227">
        <f t="shared" si="0"/>
        <v>0</v>
      </c>
      <c r="G154" s="220"/>
      <c r="H154" s="2"/>
      <c r="I154" s="2"/>
      <c r="J154" s="2"/>
      <c r="K154" s="2"/>
      <c r="L154" s="2"/>
      <c r="M154" s="2"/>
      <c r="N154" s="2"/>
    </row>
    <row r="155" spans="1:14" x14ac:dyDescent="0.3">
      <c r="A155" s="225" t="str">
        <f>Лист20!B54</f>
        <v>Говядина бескостная</v>
      </c>
      <c r="B155" s="225">
        <f>Лист20!C54</f>
        <v>53</v>
      </c>
      <c r="C155" s="225">
        <f>Лист20!D54</f>
        <v>53</v>
      </c>
      <c r="D155" s="225">
        <f>Лист20!E54</f>
        <v>48</v>
      </c>
      <c r="E155" s="225">
        <f>Лист20!F54</f>
        <v>48</v>
      </c>
      <c r="F155" s="227">
        <f t="shared" si="0"/>
        <v>0</v>
      </c>
      <c r="G155" s="226"/>
      <c r="H155" s="226"/>
      <c r="I155" s="226"/>
      <c r="J155" s="226"/>
      <c r="K155" s="226"/>
      <c r="L155" s="221"/>
      <c r="M155" s="221"/>
      <c r="N155" s="221"/>
    </row>
    <row r="156" spans="1:14" x14ac:dyDescent="0.3">
      <c r="A156" s="225" t="str">
        <f>Лист1!B46</f>
        <v>Говядина на кости</v>
      </c>
      <c r="B156" s="225">
        <f>Лист1!C46</f>
        <v>33</v>
      </c>
      <c r="C156" s="225">
        <f>Лист1!D46</f>
        <v>37</v>
      </c>
      <c r="D156" s="225">
        <f>Лист1!E46</f>
        <v>24</v>
      </c>
      <c r="E156" s="225">
        <f>Лист1!F46</f>
        <v>27</v>
      </c>
      <c r="F156" s="227">
        <f t="shared" si="0"/>
        <v>3</v>
      </c>
      <c r="G156" s="227" t="str">
        <f>A156</f>
        <v>Говядина на кости</v>
      </c>
      <c r="H156" s="227">
        <f>B156+B157+B158+B159+B160+B161+B162+B163+B164+B165+B166+B167+B168+B169+B170</f>
        <v>727</v>
      </c>
      <c r="I156" s="227">
        <f>C156+C157+C158+C159+C160+C161+C162+C163+C164+C165+C166+C167+C168+C169+C170</f>
        <v>923</v>
      </c>
      <c r="J156" s="227">
        <f>D156+D157+D158+D159+D160+D161+D162+D163+D164+D165+D166+D167+D168+D169+D170</f>
        <v>531</v>
      </c>
      <c r="K156" s="227">
        <f>E156+E157+E158+E159+E160+E161+E162+E163+E164+E165+E166+E167+E168+E169+E170</f>
        <v>676</v>
      </c>
      <c r="L156" s="221"/>
      <c r="M156" s="221"/>
      <c r="N156" s="221"/>
    </row>
    <row r="157" spans="1:14" s="220" customFormat="1" x14ac:dyDescent="0.3">
      <c r="A157" s="225" t="str">
        <f>Лист1!B50</f>
        <v>Говядина на кости</v>
      </c>
      <c r="B157" s="225">
        <f>Лист1!C50</f>
        <v>98</v>
      </c>
      <c r="C157" s="225">
        <f>Лист1!D50</f>
        <v>139</v>
      </c>
      <c r="D157" s="225">
        <f>Лист1!E50</f>
        <v>72</v>
      </c>
      <c r="E157" s="225">
        <f>Лист1!F50</f>
        <v>102</v>
      </c>
      <c r="F157" s="227">
        <f t="shared" si="0"/>
        <v>30</v>
      </c>
      <c r="G157" s="227"/>
      <c r="H157" s="227"/>
      <c r="I157" s="227"/>
      <c r="J157" s="227"/>
      <c r="K157" s="227"/>
      <c r="L157" s="221"/>
      <c r="M157" s="221"/>
      <c r="N157" s="221"/>
    </row>
    <row r="158" spans="1:14" s="220" customFormat="1" x14ac:dyDescent="0.3">
      <c r="A158" s="225" t="str">
        <f>Лист3!B46</f>
        <v>Говядина на кости</v>
      </c>
      <c r="B158" s="225">
        <f>Лист3!C46</f>
        <v>98</v>
      </c>
      <c r="C158" s="225">
        <f>Лист3!D46</f>
        <v>149</v>
      </c>
      <c r="D158" s="225">
        <f>Лист3!E46</f>
        <v>72</v>
      </c>
      <c r="E158" s="225">
        <f>Лист3!F46</f>
        <v>109</v>
      </c>
      <c r="F158" s="227">
        <f t="shared" si="0"/>
        <v>37</v>
      </c>
      <c r="G158" s="227"/>
      <c r="H158" s="227"/>
      <c r="I158" s="227"/>
      <c r="J158" s="227"/>
      <c r="K158" s="227"/>
      <c r="L158" s="221"/>
      <c r="M158" s="221"/>
      <c r="N158" s="221"/>
    </row>
    <row r="159" spans="1:14" s="220" customFormat="1" x14ac:dyDescent="0.3">
      <c r="A159" s="225" t="str">
        <f>Лист7!B56</f>
        <v>Говядина на кости</v>
      </c>
      <c r="B159" s="225">
        <f>Лист7!C56</f>
        <v>63</v>
      </c>
      <c r="C159" s="225">
        <f>Лист7!D56</f>
        <v>83</v>
      </c>
      <c r="D159" s="225">
        <f>Лист7!E56</f>
        <v>46</v>
      </c>
      <c r="E159" s="225">
        <f>Лист7!F56</f>
        <v>61</v>
      </c>
      <c r="F159" s="227">
        <f t="shared" si="0"/>
        <v>15</v>
      </c>
      <c r="G159" s="227"/>
      <c r="H159" s="227"/>
      <c r="I159" s="227"/>
      <c r="J159" s="227"/>
      <c r="K159" s="227"/>
      <c r="L159" s="221"/>
      <c r="M159" s="221"/>
      <c r="N159" s="221"/>
    </row>
    <row r="160" spans="1:14" s="220" customFormat="1" x14ac:dyDescent="0.3">
      <c r="A160" s="225" t="str">
        <f>Лист15!B51</f>
        <v>Говядина на кости</v>
      </c>
      <c r="B160" s="225">
        <f>Лист15!C51</f>
        <v>105</v>
      </c>
      <c r="C160" s="225">
        <f>Лист15!D51</f>
        <v>145</v>
      </c>
      <c r="D160" s="225">
        <f>Лист15!E51</f>
        <v>77</v>
      </c>
      <c r="E160" s="225">
        <f>Лист15!F51</f>
        <v>107</v>
      </c>
      <c r="F160" s="227">
        <f t="shared" si="0"/>
        <v>30</v>
      </c>
      <c r="G160" s="227"/>
      <c r="H160" s="227"/>
      <c r="I160" s="227"/>
      <c r="J160" s="227"/>
      <c r="K160" s="227"/>
      <c r="L160" s="221"/>
      <c r="M160" s="221"/>
      <c r="N160" s="221"/>
    </row>
    <row r="161" spans="1:14" x14ac:dyDescent="0.3">
      <c r="A161" s="225" t="str">
        <f>Лист3!B41</f>
        <v>Говядина на кости</v>
      </c>
      <c r="B161" s="225">
        <f>Лист3!C41</f>
        <v>33</v>
      </c>
      <c r="C161" s="225">
        <f>Лист3!D41</f>
        <v>37</v>
      </c>
      <c r="D161" s="225">
        <f>Лист3!E41</f>
        <v>24</v>
      </c>
      <c r="E161" s="225">
        <f>Лист3!F41</f>
        <v>27</v>
      </c>
      <c r="F161" s="227">
        <f t="shared" si="0"/>
        <v>3</v>
      </c>
      <c r="G161" s="226"/>
      <c r="H161" s="135"/>
      <c r="I161" s="135"/>
      <c r="J161" s="135"/>
      <c r="K161" s="135"/>
      <c r="L161" s="4"/>
      <c r="M161" s="4"/>
      <c r="N161" s="4"/>
    </row>
    <row r="162" spans="1:14" x14ac:dyDescent="0.3">
      <c r="A162" s="225" t="str">
        <f>Лист5!B31</f>
        <v>Говядина на кости</v>
      </c>
      <c r="B162" s="225">
        <f>Лист5!C31</f>
        <v>33</v>
      </c>
      <c r="C162" s="225">
        <f>Лист5!D31</f>
        <v>37</v>
      </c>
      <c r="D162" s="225">
        <f>Лист5!E31</f>
        <v>24</v>
      </c>
      <c r="E162" s="225">
        <f>Лист5!F31</f>
        <v>27</v>
      </c>
      <c r="F162" s="227">
        <f t="shared" si="0"/>
        <v>3</v>
      </c>
      <c r="G162" s="226"/>
      <c r="H162" s="226"/>
      <c r="I162" s="226"/>
      <c r="J162" s="226"/>
      <c r="K162" s="226"/>
      <c r="L162" s="221"/>
      <c r="M162" s="221"/>
      <c r="N162" s="221"/>
    </row>
    <row r="163" spans="1:14" x14ac:dyDescent="0.3">
      <c r="A163" s="225" t="str">
        <f>Лист7!B49</f>
        <v>Говядина на кости</v>
      </c>
      <c r="B163" s="225">
        <f>Лист7!C49</f>
        <v>33</v>
      </c>
      <c r="C163" s="225">
        <f>Лист7!D49</f>
        <v>37</v>
      </c>
      <c r="D163" s="225">
        <f>Лист7!E49</f>
        <v>24</v>
      </c>
      <c r="E163" s="225">
        <f>Лист7!F49</f>
        <v>27</v>
      </c>
      <c r="F163" s="227">
        <f t="shared" si="0"/>
        <v>3</v>
      </c>
      <c r="G163" s="226"/>
      <c r="H163" s="135"/>
      <c r="I163" s="135"/>
      <c r="J163" s="135"/>
      <c r="K163" s="135"/>
      <c r="L163" s="4"/>
      <c r="M163" s="4"/>
      <c r="N163" s="4"/>
    </row>
    <row r="164" spans="1:14" x14ac:dyDescent="0.3">
      <c r="A164" s="225" t="str">
        <f>Лист8!B36</f>
        <v>Говядина на кости</v>
      </c>
      <c r="B164" s="225">
        <f>Лист8!C36</f>
        <v>33</v>
      </c>
      <c r="C164" s="225">
        <f>Лист8!D36</f>
        <v>37</v>
      </c>
      <c r="D164" s="225">
        <f>Лист8!E36</f>
        <v>24</v>
      </c>
      <c r="E164" s="225">
        <f>Лист8!F36</f>
        <v>27</v>
      </c>
      <c r="F164" s="227">
        <f t="shared" si="0"/>
        <v>3</v>
      </c>
      <c r="G164" s="220"/>
      <c r="H164" s="3"/>
      <c r="I164" s="3"/>
      <c r="J164" s="3"/>
      <c r="K164" s="3"/>
      <c r="L164" s="3"/>
      <c r="M164" s="3"/>
      <c r="N164" s="3"/>
    </row>
    <row r="165" spans="1:14" x14ac:dyDescent="0.3">
      <c r="A165" s="225" t="str">
        <f>Лист10!B40</f>
        <v>Говядина на кости</v>
      </c>
      <c r="B165" s="225">
        <f>Лист10!C40</f>
        <v>33</v>
      </c>
      <c r="C165" s="225">
        <f>Лист10!D40</f>
        <v>37</v>
      </c>
      <c r="D165" s="225">
        <f>Лист10!E40</f>
        <v>24</v>
      </c>
      <c r="E165" s="225">
        <f>Лист10!F40</f>
        <v>27</v>
      </c>
      <c r="F165" s="227">
        <f t="shared" si="0"/>
        <v>3</v>
      </c>
      <c r="G165" s="220"/>
      <c r="H165" s="2"/>
      <c r="I165" s="2"/>
      <c r="J165" s="2"/>
      <c r="K165" s="2"/>
      <c r="L165" s="2"/>
      <c r="M165" s="2"/>
      <c r="N165" s="2"/>
    </row>
    <row r="166" spans="1:14" x14ac:dyDescent="0.3">
      <c r="A166" s="225" t="str">
        <f>Лист13!B46</f>
        <v>Говядина на кости</v>
      </c>
      <c r="B166" s="225">
        <f>Лист13!C46</f>
        <v>33</v>
      </c>
      <c r="C166" s="225">
        <f>Лист13!D46</f>
        <v>37</v>
      </c>
      <c r="D166" s="225">
        <f>Лист13!E46</f>
        <v>24</v>
      </c>
      <c r="E166" s="225">
        <f>Лист13!F46</f>
        <v>27</v>
      </c>
      <c r="F166" s="227">
        <f t="shared" si="0"/>
        <v>3</v>
      </c>
      <c r="G166" s="220"/>
      <c r="H166" s="2"/>
      <c r="I166" s="2"/>
      <c r="J166" s="2"/>
      <c r="K166" s="2"/>
      <c r="L166" s="2"/>
      <c r="M166" s="2"/>
      <c r="N166" s="2"/>
    </row>
    <row r="167" spans="1:14" x14ac:dyDescent="0.3">
      <c r="A167" s="225" t="str">
        <f>Лист15!B39</f>
        <v>Говядина на кости</v>
      </c>
      <c r="B167" s="225">
        <f>Лист15!C39</f>
        <v>33</v>
      </c>
      <c r="C167" s="225">
        <f>Лист15!D39</f>
        <v>37</v>
      </c>
      <c r="D167" s="225">
        <f>Лист15!E39</f>
        <v>24</v>
      </c>
      <c r="E167" s="225">
        <f>Лист15!F39</f>
        <v>27</v>
      </c>
      <c r="F167" s="227">
        <f t="shared" si="0"/>
        <v>3</v>
      </c>
      <c r="G167" s="220"/>
      <c r="H167" s="3"/>
      <c r="I167" s="3"/>
      <c r="J167" s="3"/>
      <c r="K167" s="3"/>
      <c r="L167" s="3"/>
      <c r="M167" s="3"/>
      <c r="N167" s="3"/>
    </row>
    <row r="168" spans="1:14" s="1" customFormat="1" x14ac:dyDescent="0.3">
      <c r="A168" s="225" t="str">
        <f>Лист17!B31</f>
        <v>Говядина на кости</v>
      </c>
      <c r="B168" s="225">
        <f>Лист17!C31</f>
        <v>33</v>
      </c>
      <c r="C168" s="225">
        <f>Лист17!D31</f>
        <v>37</v>
      </c>
      <c r="D168" s="225">
        <f>Лист17!E31</f>
        <v>24</v>
      </c>
      <c r="E168" s="225">
        <f>Лист17!F31</f>
        <v>27</v>
      </c>
      <c r="F168" s="227">
        <f t="shared" si="0"/>
        <v>3</v>
      </c>
      <c r="G168" s="226"/>
      <c r="H168" s="226"/>
      <c r="I168" s="226"/>
      <c r="J168" s="226"/>
      <c r="K168" s="226"/>
      <c r="L168" s="221"/>
      <c r="M168" s="221"/>
      <c r="N168" s="221"/>
    </row>
    <row r="169" spans="1:14" x14ac:dyDescent="0.3">
      <c r="A169" s="225" t="str">
        <f>Лист18!B42</f>
        <v>Говядина на кости</v>
      </c>
      <c r="B169" s="225">
        <f>Лист18!C42</f>
        <v>33</v>
      </c>
      <c r="C169" s="225">
        <f>Лист18!D42</f>
        <v>37</v>
      </c>
      <c r="D169" s="225">
        <f>Лист18!E42</f>
        <v>24</v>
      </c>
      <c r="E169" s="225">
        <f>Лист18!F42</f>
        <v>27</v>
      </c>
      <c r="F169" s="227">
        <f t="shared" si="0"/>
        <v>3</v>
      </c>
      <c r="G169" s="220"/>
      <c r="H169" s="2"/>
      <c r="I169" s="2"/>
      <c r="J169" s="2"/>
      <c r="K169" s="2"/>
      <c r="L169" s="2"/>
      <c r="M169" s="2"/>
      <c r="N169" s="2"/>
    </row>
    <row r="170" spans="1:14" x14ac:dyDescent="0.3">
      <c r="A170" s="225" t="str">
        <f>Лист20!B47</f>
        <v>Говядина на кости</v>
      </c>
      <c r="B170" s="225">
        <f>Лист20!C47</f>
        <v>33</v>
      </c>
      <c r="C170" s="225">
        <f>Лист20!D47</f>
        <v>37</v>
      </c>
      <c r="D170" s="225">
        <f>Лист20!E47</f>
        <v>24</v>
      </c>
      <c r="E170" s="225">
        <f>Лист20!F47</f>
        <v>27</v>
      </c>
      <c r="F170" s="227">
        <f t="shared" si="0"/>
        <v>3</v>
      </c>
      <c r="G170" s="220"/>
      <c r="H170" s="3"/>
      <c r="I170" s="3"/>
      <c r="J170" s="3"/>
      <c r="K170" s="3"/>
      <c r="L170" s="3"/>
      <c r="M170" s="3"/>
      <c r="N170" s="3"/>
    </row>
    <row r="171" spans="1:14" hidden="1" x14ac:dyDescent="0.3">
      <c r="A171" s="225" t="str">
        <f>Лист20!B51</f>
        <v xml:space="preserve">Голубец ленивый </v>
      </c>
      <c r="B171" s="225">
        <f>Лист20!C51</f>
        <v>0</v>
      </c>
      <c r="C171" s="225">
        <f>Лист20!D51</f>
        <v>0</v>
      </c>
      <c r="D171" s="225">
        <f>Лист20!E51</f>
        <v>90</v>
      </c>
      <c r="E171" s="225">
        <f>Лист20!F51</f>
        <v>90</v>
      </c>
      <c r="F171" s="226"/>
      <c r="G171" s="226"/>
      <c r="H171" s="226"/>
      <c r="I171" s="226"/>
      <c r="J171" s="226"/>
      <c r="K171" s="226"/>
      <c r="L171" s="221"/>
      <c r="M171" s="221"/>
      <c r="N171" s="221"/>
    </row>
    <row r="172" spans="1:14" x14ac:dyDescent="0.3">
      <c r="A172" s="225" t="str">
        <f>Лист2!B60</f>
        <v>Горох шлифованный</v>
      </c>
      <c r="B172" s="225">
        <f>Лист2!C60</f>
        <v>34</v>
      </c>
      <c r="C172" s="225">
        <f>Лист2!D60</f>
        <v>79</v>
      </c>
      <c r="D172" s="225">
        <f>Лист2!E60</f>
        <v>33</v>
      </c>
      <c r="E172" s="225">
        <f>Лист2!F60</f>
        <v>78</v>
      </c>
      <c r="F172" s="226"/>
      <c r="G172" s="227" t="str">
        <f>A172</f>
        <v>Горох шлифованный</v>
      </c>
      <c r="H172" s="227">
        <f>B172+B173</f>
        <v>45</v>
      </c>
      <c r="I172" s="227">
        <f>C172+C173</f>
        <v>93</v>
      </c>
      <c r="J172" s="227">
        <f>D172+D173</f>
        <v>43</v>
      </c>
      <c r="K172" s="227">
        <f>E172+E173</f>
        <v>91</v>
      </c>
      <c r="L172" s="4"/>
      <c r="M172" s="4"/>
      <c r="N172" s="4"/>
    </row>
    <row r="173" spans="1:14" x14ac:dyDescent="0.3">
      <c r="A173" s="225" t="str">
        <f>Лист11!B40</f>
        <v xml:space="preserve">Горох шлифованный  </v>
      </c>
      <c r="B173" s="225">
        <f>Лист11!C40</f>
        <v>11</v>
      </c>
      <c r="C173" s="225">
        <f>Лист11!D40</f>
        <v>14</v>
      </c>
      <c r="D173" s="225">
        <f>Лист11!E40</f>
        <v>10</v>
      </c>
      <c r="E173" s="225">
        <f>Лист11!F40</f>
        <v>13</v>
      </c>
      <c r="F173" s="226"/>
      <c r="G173" s="226"/>
      <c r="H173" s="135"/>
      <c r="I173" s="135"/>
      <c r="J173" s="135"/>
      <c r="K173" s="135"/>
      <c r="L173" s="4"/>
      <c r="M173" s="4"/>
      <c r="N173" s="4"/>
    </row>
    <row r="174" spans="1:14" x14ac:dyDescent="0.3">
      <c r="A174" s="225" t="str">
        <f>Лист3!B77</f>
        <v>Горошек консервированный</v>
      </c>
      <c r="B174" s="225">
        <f>Лист3!C77</f>
        <v>43</v>
      </c>
      <c r="C174" s="225">
        <f>Лист3!D77</f>
        <v>48</v>
      </c>
      <c r="D174" s="225">
        <f>Лист3!E77</f>
        <v>28</v>
      </c>
      <c r="E174" s="225">
        <f>Лист3!F77</f>
        <v>31</v>
      </c>
      <c r="F174" s="226"/>
      <c r="G174" s="227" t="str">
        <f>A174</f>
        <v>Горошек консервированный</v>
      </c>
      <c r="H174" s="227">
        <f>B174+B176+B177+B178+B179+B180+B181+B175</f>
        <v>205</v>
      </c>
      <c r="I174" s="227">
        <f>C174+C176+C177+C178+C179+C180+C181+C175</f>
        <v>256</v>
      </c>
      <c r="J174" s="227">
        <f>D174+D176+D177+D178+D179+D180+D181+D175</f>
        <v>138</v>
      </c>
      <c r="K174" s="227">
        <f>E174+E176+E177+E178+E179+E180+E181+E175</f>
        <v>172</v>
      </c>
      <c r="L174" s="221"/>
      <c r="M174" s="221"/>
      <c r="N174" s="221"/>
    </row>
    <row r="175" spans="1:14" s="220" customFormat="1" x14ac:dyDescent="0.3">
      <c r="A175" s="225" t="str">
        <f>Лист16!B36</f>
        <v>Горошек консервированный</v>
      </c>
      <c r="B175" s="225">
        <f>Лист16!C36</f>
        <v>9</v>
      </c>
      <c r="C175" s="225">
        <f>Лист16!D36</f>
        <v>12</v>
      </c>
      <c r="D175" s="225">
        <f>Лист16!E36</f>
        <v>6</v>
      </c>
      <c r="E175" s="225">
        <f>Лист16!F36</f>
        <v>8</v>
      </c>
      <c r="F175" s="226"/>
      <c r="G175" s="227"/>
      <c r="H175" s="227"/>
      <c r="I175" s="227"/>
      <c r="J175" s="227"/>
      <c r="K175" s="227"/>
      <c r="L175" s="221"/>
      <c r="M175" s="221"/>
      <c r="N175" s="221"/>
    </row>
    <row r="176" spans="1:14" x14ac:dyDescent="0.3">
      <c r="A176" s="225" t="str">
        <f>Лист18!B28</f>
        <v>Горошек консервированный</v>
      </c>
      <c r="B176" s="225">
        <f>Лист18!C28</f>
        <v>6</v>
      </c>
      <c r="C176" s="225">
        <f>Лист18!D28</f>
        <v>9</v>
      </c>
      <c r="D176" s="225">
        <f>Лист18!E28</f>
        <v>4</v>
      </c>
      <c r="E176" s="225">
        <f>Лист18!F28</f>
        <v>6</v>
      </c>
      <c r="F176" s="220"/>
      <c r="G176" s="220"/>
      <c r="H176" s="3"/>
      <c r="I176" s="3"/>
      <c r="J176" s="3"/>
      <c r="K176" s="3"/>
      <c r="L176" s="3"/>
      <c r="M176" s="3"/>
      <c r="N176" s="3"/>
    </row>
    <row r="177" spans="1:14" x14ac:dyDescent="0.3">
      <c r="A177" s="225" t="str">
        <f>Лист4!B68</f>
        <v>Горошек консервированный</v>
      </c>
      <c r="B177" s="225">
        <f>Лист4!C68</f>
        <v>6</v>
      </c>
      <c r="C177" s="225">
        <f>Лист4!D68</f>
        <v>8</v>
      </c>
      <c r="D177" s="225">
        <f>Лист4!E68</f>
        <v>4</v>
      </c>
      <c r="E177" s="225">
        <f>Лист4!F68</f>
        <v>5</v>
      </c>
      <c r="F177" s="226"/>
      <c r="G177" s="226"/>
      <c r="H177" s="226"/>
      <c r="I177" s="226"/>
      <c r="J177" s="226"/>
      <c r="K177" s="226"/>
      <c r="L177" s="221"/>
      <c r="M177" s="221"/>
      <c r="N177" s="221"/>
    </row>
    <row r="178" spans="1:14" x14ac:dyDescent="0.3">
      <c r="A178" s="225" t="str">
        <f>Лист7!B35</f>
        <v>Горошек консервированный</v>
      </c>
      <c r="B178" s="225">
        <f>Лист7!C35</f>
        <v>6</v>
      </c>
      <c r="C178" s="225">
        <f>Лист7!D35</f>
        <v>9</v>
      </c>
      <c r="D178" s="225">
        <f>Лист7!E35</f>
        <v>4</v>
      </c>
      <c r="E178" s="225">
        <f>Лист7!F35</f>
        <v>6</v>
      </c>
      <c r="F178" s="226"/>
      <c r="G178" s="226"/>
      <c r="H178" s="135"/>
      <c r="I178" s="135"/>
      <c r="J178" s="135"/>
      <c r="K178" s="135"/>
      <c r="L178" s="4"/>
      <c r="M178" s="4"/>
      <c r="N178" s="4"/>
    </row>
    <row r="179" spans="1:14" x14ac:dyDescent="0.3">
      <c r="A179" s="225" t="str">
        <f>Лист17!B29</f>
        <v>Горошек консервированный</v>
      </c>
      <c r="B179" s="225">
        <f>Лист17!C29</f>
        <v>23</v>
      </c>
      <c r="C179" s="225">
        <f>Лист17!D29</f>
        <v>31</v>
      </c>
      <c r="D179" s="225">
        <f>Лист17!E29</f>
        <v>15</v>
      </c>
      <c r="E179" s="225">
        <f>Лист17!F29</f>
        <v>20</v>
      </c>
      <c r="F179" s="226"/>
      <c r="G179" s="226"/>
      <c r="H179" s="226"/>
      <c r="I179" s="226"/>
      <c r="J179" s="226"/>
      <c r="K179" s="226"/>
      <c r="L179" s="221"/>
      <c r="M179" s="221"/>
      <c r="N179" s="221"/>
    </row>
    <row r="180" spans="1:14" x14ac:dyDescent="0.3">
      <c r="A180" s="225" t="str">
        <f>Лист17!B32</f>
        <v>Горошек консервированный</v>
      </c>
      <c r="B180" s="225">
        <f>Лист17!C32</f>
        <v>12</v>
      </c>
      <c r="C180" s="225">
        <f>Лист17!D32</f>
        <v>16</v>
      </c>
      <c r="D180" s="225">
        <f>Лист17!E32</f>
        <v>12</v>
      </c>
      <c r="E180" s="225">
        <f>Лист17!F32</f>
        <v>16</v>
      </c>
      <c r="F180" s="220"/>
      <c r="G180" s="220"/>
      <c r="H180" s="3"/>
      <c r="I180" s="3"/>
      <c r="J180" s="3"/>
      <c r="K180" s="3"/>
      <c r="L180" s="3"/>
      <c r="M180" s="3"/>
      <c r="N180" s="3"/>
    </row>
    <row r="181" spans="1:14" x14ac:dyDescent="0.3">
      <c r="A181" s="225" t="str">
        <f>Лист20!B64</f>
        <v>Горошек консервированный</v>
      </c>
      <c r="B181" s="225">
        <f>Лист20!C64</f>
        <v>100</v>
      </c>
      <c r="C181" s="225">
        <f>Лист20!D64</f>
        <v>123</v>
      </c>
      <c r="D181" s="225">
        <f>Лист20!E64</f>
        <v>65</v>
      </c>
      <c r="E181" s="225">
        <f>Лист20!F64</f>
        <v>80</v>
      </c>
      <c r="F181" s="226"/>
      <c r="G181" s="226"/>
      <c r="H181" s="135"/>
      <c r="I181" s="135"/>
      <c r="J181" s="135"/>
      <c r="K181" s="135"/>
      <c r="L181" s="4"/>
      <c r="M181" s="4"/>
      <c r="N181" s="4"/>
    </row>
    <row r="182" spans="1:14" hidden="1" x14ac:dyDescent="0.3">
      <c r="A182" s="225" t="str">
        <f>Лист9!B15</f>
        <v>Горячий бутерброд</v>
      </c>
      <c r="B182" s="225">
        <f>Лист9!C15</f>
        <v>0</v>
      </c>
      <c r="C182" s="225">
        <f>Лист9!D15</f>
        <v>0</v>
      </c>
      <c r="D182" s="225">
        <f>Лист9!E15</f>
        <v>38</v>
      </c>
      <c r="E182" s="225">
        <f>Лист9!F15</f>
        <v>55</v>
      </c>
      <c r="F182" s="220"/>
      <c r="G182" s="220"/>
      <c r="H182" s="3"/>
      <c r="I182" s="3"/>
      <c r="J182" s="3"/>
      <c r="K182" s="3"/>
      <c r="L182" s="3"/>
      <c r="M182" s="3"/>
      <c r="N182" s="3"/>
    </row>
    <row r="183" spans="1:14" hidden="1" x14ac:dyDescent="0.3">
      <c r="A183" s="225" t="str">
        <f>Лист19!B14</f>
        <v>Гоярчий бутерброд</v>
      </c>
      <c r="B183" s="225">
        <f>Лист19!C14</f>
        <v>0</v>
      </c>
      <c r="C183" s="225">
        <f>Лист19!D14</f>
        <v>0</v>
      </c>
      <c r="D183" s="225">
        <f>Лист19!E14</f>
        <v>38</v>
      </c>
      <c r="E183" s="225">
        <f>Лист19!F14</f>
        <v>55</v>
      </c>
      <c r="F183" s="220"/>
      <c r="G183" s="220"/>
      <c r="H183" s="3"/>
      <c r="I183" s="3"/>
      <c r="J183" s="3"/>
      <c r="K183" s="3"/>
      <c r="L183" s="3"/>
      <c r="M183" s="3"/>
      <c r="N183" s="3"/>
    </row>
    <row r="184" spans="1:14" x14ac:dyDescent="0.3">
      <c r="A184" s="225" t="str">
        <f>Лист2!B63</f>
        <v>Груши (фрукты свежие)</v>
      </c>
      <c r="B184" s="225">
        <f>Лист2!C63</f>
        <v>16</v>
      </c>
      <c r="C184" s="225">
        <f>Лист2!D63</f>
        <v>22</v>
      </c>
      <c r="D184" s="225">
        <f>Лист2!E63</f>
        <v>15</v>
      </c>
      <c r="E184" s="225">
        <f>Лист2!F63</f>
        <v>20</v>
      </c>
      <c r="F184" s="226"/>
      <c r="G184" s="227" t="str">
        <f>A184</f>
        <v>Груши (фрукты свежие)</v>
      </c>
      <c r="H184" s="227">
        <f>B184+B185+B186+B187</f>
        <v>64</v>
      </c>
      <c r="I184" s="227">
        <f>C184+C185+C186+C187</f>
        <v>88</v>
      </c>
      <c r="J184" s="227">
        <f>D184+D185+D186+D187</f>
        <v>60</v>
      </c>
      <c r="K184" s="227">
        <f>E184+E185+E186+E187</f>
        <v>80</v>
      </c>
      <c r="L184" s="221"/>
      <c r="M184" s="221"/>
      <c r="N184" s="221"/>
    </row>
    <row r="185" spans="1:14" x14ac:dyDescent="0.3">
      <c r="A185" s="225" t="str">
        <f>Лист9!B68</f>
        <v>Груши (фрукты свежие)</v>
      </c>
      <c r="B185" s="225">
        <f>Лист9!C68</f>
        <v>16</v>
      </c>
      <c r="C185" s="225">
        <f>Лист9!D68</f>
        <v>22</v>
      </c>
      <c r="D185" s="225">
        <f>Лист9!E68</f>
        <v>15</v>
      </c>
      <c r="E185" s="225">
        <f>Лист9!F68</f>
        <v>20</v>
      </c>
      <c r="F185" s="220"/>
      <c r="G185" s="220"/>
      <c r="H185" s="2"/>
      <c r="I185" s="2"/>
      <c r="J185" s="2"/>
      <c r="K185" s="2"/>
      <c r="L185" s="2"/>
      <c r="M185" s="2"/>
      <c r="N185" s="2"/>
    </row>
    <row r="186" spans="1:14" x14ac:dyDescent="0.3">
      <c r="A186" s="225" t="str">
        <f>Лист16!B68</f>
        <v>Груши (фрукты свежие)</v>
      </c>
      <c r="B186" s="225">
        <f>Лист16!C68</f>
        <v>16</v>
      </c>
      <c r="C186" s="225">
        <f>Лист16!D68</f>
        <v>22</v>
      </c>
      <c r="D186" s="225">
        <f>Лист16!E68</f>
        <v>15</v>
      </c>
      <c r="E186" s="225">
        <f>Лист16!F68</f>
        <v>20</v>
      </c>
      <c r="F186" s="220"/>
      <c r="G186" s="220"/>
      <c r="H186" s="2"/>
      <c r="I186" s="2"/>
      <c r="J186" s="2"/>
      <c r="K186" s="2"/>
      <c r="L186" s="2"/>
      <c r="M186" s="2"/>
      <c r="N186" s="2"/>
    </row>
    <row r="187" spans="1:14" x14ac:dyDescent="0.3">
      <c r="A187" s="225" t="str">
        <f>Лист19!B62</f>
        <v>Груши (фрукты свежие)</v>
      </c>
      <c r="B187" s="225">
        <f>Лист19!C62</f>
        <v>16</v>
      </c>
      <c r="C187" s="225">
        <f>Лист19!D62</f>
        <v>22</v>
      </c>
      <c r="D187" s="225">
        <f>Лист19!E62</f>
        <v>15</v>
      </c>
      <c r="E187" s="225">
        <f>Лист19!F62</f>
        <v>20</v>
      </c>
      <c r="F187" s="220"/>
      <c r="G187" s="220"/>
      <c r="H187" s="2"/>
      <c r="I187" s="2"/>
      <c r="J187" s="2"/>
      <c r="K187" s="2"/>
      <c r="L187" s="2"/>
      <c r="M187" s="2"/>
      <c r="N187" s="2"/>
    </row>
    <row r="188" spans="1:14" hidden="1" x14ac:dyDescent="0.3">
      <c r="A188" s="225" t="str">
        <f>Лист17!B47</f>
        <v>Гуляш мясной</v>
      </c>
      <c r="B188" s="225">
        <f>Лист17!C47</f>
        <v>0</v>
      </c>
      <c r="C188" s="225">
        <f>Лист17!D47</f>
        <v>0</v>
      </c>
      <c r="D188" s="225">
        <f>Лист17!E47</f>
        <v>85</v>
      </c>
      <c r="E188" s="225">
        <f>Лист17!F47</f>
        <v>100</v>
      </c>
      <c r="F188" s="226"/>
      <c r="G188" s="226"/>
      <c r="H188" s="135"/>
      <c r="I188" s="135"/>
      <c r="J188" s="135"/>
      <c r="K188" s="135"/>
      <c r="L188" s="4"/>
      <c r="M188" s="4"/>
      <c r="N188" s="4"/>
    </row>
    <row r="189" spans="1:14" x14ac:dyDescent="0.3">
      <c r="A189" s="225" t="str">
        <f>Лист1!B87</f>
        <v>Дрожжи прессованные</v>
      </c>
      <c r="B189" s="225">
        <f>Лист1!C87</f>
        <v>0.9</v>
      </c>
      <c r="C189" s="225">
        <f>Лист1!D87</f>
        <v>1</v>
      </c>
      <c r="D189" s="225">
        <f>Лист1!E87</f>
        <v>0.9</v>
      </c>
      <c r="E189" s="225">
        <f>Лист1!F87</f>
        <v>1</v>
      </c>
      <c r="F189" s="226"/>
      <c r="G189" s="227" t="str">
        <f>A189</f>
        <v>Дрожжи прессованные</v>
      </c>
      <c r="H189" s="135">
        <f>B189+B190+B191+B192+B193+B194+B195+B196+B197</f>
        <v>8.0000000000000018</v>
      </c>
      <c r="I189" s="135">
        <f>C189+C190+C191+C192+C193+C194+C195+C196+C197</f>
        <v>10</v>
      </c>
      <c r="J189" s="135">
        <f>D189+D190+D191+D192+D193+D194+D195+D196+D197</f>
        <v>8.0000000000000018</v>
      </c>
      <c r="K189" s="135">
        <f>E189+E190+E191+E192+E193+E194+E195+E196+E197</f>
        <v>10</v>
      </c>
      <c r="L189" s="4"/>
      <c r="M189" s="4"/>
      <c r="N189" s="4"/>
    </row>
    <row r="190" spans="1:14" x14ac:dyDescent="0.3">
      <c r="A190" s="225" t="str">
        <f>Лист6!B83</f>
        <v>Дрожжи прессованные</v>
      </c>
      <c r="B190" s="225">
        <f>Лист6!C83</f>
        <v>0.9</v>
      </c>
      <c r="C190" s="225">
        <f>Лист6!D83</f>
        <v>1</v>
      </c>
      <c r="D190" s="225">
        <f>Лист6!E83</f>
        <v>0.9</v>
      </c>
      <c r="E190" s="225">
        <f>Лист6!F83</f>
        <v>1</v>
      </c>
      <c r="F190" s="226"/>
      <c r="G190" s="226"/>
      <c r="H190" s="135"/>
      <c r="I190" s="135"/>
      <c r="J190" s="135"/>
      <c r="K190" s="135"/>
      <c r="L190" s="4"/>
      <c r="M190" s="4"/>
      <c r="N190" s="4"/>
    </row>
    <row r="191" spans="1:14" x14ac:dyDescent="0.3">
      <c r="A191" s="225" t="str">
        <f>Лист7!B99</f>
        <v>Дрожжи прессованные</v>
      </c>
      <c r="B191" s="225">
        <f>Лист7!C99</f>
        <v>0.9</v>
      </c>
      <c r="C191" s="225">
        <f>Лист7!D99</f>
        <v>1</v>
      </c>
      <c r="D191" s="225">
        <f>Лист7!E99</f>
        <v>0.9</v>
      </c>
      <c r="E191" s="225">
        <f>Лист7!F99</f>
        <v>1</v>
      </c>
      <c r="F191" s="226"/>
      <c r="G191" s="226"/>
      <c r="H191" s="135"/>
      <c r="I191" s="135"/>
      <c r="J191" s="135"/>
      <c r="K191" s="135"/>
      <c r="L191" s="4"/>
      <c r="M191" s="4"/>
      <c r="N191" s="4"/>
    </row>
    <row r="192" spans="1:14" x14ac:dyDescent="0.3">
      <c r="A192" s="225" t="str">
        <f>Лист8!B81</f>
        <v>Дрожжи прессованные</v>
      </c>
      <c r="B192" s="225">
        <f>Лист8!C81</f>
        <v>0.8</v>
      </c>
      <c r="C192" s="225">
        <f>Лист8!D81</f>
        <v>2</v>
      </c>
      <c r="D192" s="225">
        <f>Лист8!E81</f>
        <v>0.8</v>
      </c>
      <c r="E192" s="225">
        <f>Лист8!F81</f>
        <v>2</v>
      </c>
      <c r="F192" s="226"/>
      <c r="G192" s="226"/>
      <c r="H192" s="135"/>
      <c r="I192" s="135"/>
      <c r="J192" s="135"/>
      <c r="K192" s="135"/>
      <c r="L192" s="4"/>
      <c r="M192" s="4"/>
      <c r="N192" s="4"/>
    </row>
    <row r="193" spans="1:14" x14ac:dyDescent="0.3">
      <c r="A193" s="225" t="str">
        <f>Лист11!B86</f>
        <v>Дрожжи прессованные</v>
      </c>
      <c r="B193" s="225">
        <f>Лист11!C86</f>
        <v>0.9</v>
      </c>
      <c r="C193" s="225">
        <f>Лист11!D86</f>
        <v>1</v>
      </c>
      <c r="D193" s="225">
        <f>Лист11!E86</f>
        <v>0.9</v>
      </c>
      <c r="E193" s="225">
        <f>Лист11!F86</f>
        <v>1</v>
      </c>
      <c r="F193" s="226"/>
      <c r="G193" s="226"/>
      <c r="H193" s="135"/>
      <c r="I193" s="135"/>
      <c r="J193" s="135"/>
      <c r="K193" s="135"/>
      <c r="L193" s="4"/>
      <c r="M193" s="4"/>
      <c r="N193" s="4"/>
    </row>
    <row r="194" spans="1:14" x14ac:dyDescent="0.3">
      <c r="A194" s="225" t="str">
        <f>Лист12!B96</f>
        <v>Дрожжи прессованные</v>
      </c>
      <c r="B194" s="225">
        <f>Лист12!C96</f>
        <v>0.9</v>
      </c>
      <c r="C194" s="225">
        <f>Лист12!D96</f>
        <v>1</v>
      </c>
      <c r="D194" s="225">
        <f>Лист12!E96</f>
        <v>0.9</v>
      </c>
      <c r="E194" s="225">
        <f>Лист12!F96</f>
        <v>1</v>
      </c>
      <c r="F194" s="220"/>
      <c r="G194" s="220"/>
      <c r="H194" s="3"/>
      <c r="I194" s="3"/>
      <c r="J194" s="3"/>
      <c r="K194" s="3"/>
      <c r="L194" s="3"/>
      <c r="M194" s="3"/>
      <c r="N194" s="3"/>
    </row>
    <row r="195" spans="1:14" x14ac:dyDescent="0.3">
      <c r="A195" s="225" t="str">
        <f>Лист13!B91</f>
        <v>Дрожжи прессованные</v>
      </c>
      <c r="B195" s="225">
        <f>Лист13!C91</f>
        <v>0.9</v>
      </c>
      <c r="C195" s="225">
        <f>Лист13!D91</f>
        <v>1</v>
      </c>
      <c r="D195" s="225">
        <f>Лист13!E91</f>
        <v>0.9</v>
      </c>
      <c r="E195" s="225">
        <f>Лист13!F91</f>
        <v>1</v>
      </c>
      <c r="F195" s="226"/>
      <c r="G195" s="226"/>
      <c r="H195" s="226"/>
      <c r="I195" s="226"/>
      <c r="J195" s="226"/>
      <c r="K195" s="226"/>
      <c r="L195" s="221"/>
      <c r="M195" s="221"/>
      <c r="N195" s="221"/>
    </row>
    <row r="196" spans="1:14" x14ac:dyDescent="0.3">
      <c r="A196" s="225" t="str">
        <f>Лист17!B88</f>
        <v>Дрожжи прессованные</v>
      </c>
      <c r="B196" s="225">
        <f>Лист17!C88</f>
        <v>0.9</v>
      </c>
      <c r="C196" s="225">
        <f>Лист17!D88</f>
        <v>1</v>
      </c>
      <c r="D196" s="225">
        <f>Лист17!E88</f>
        <v>0.9</v>
      </c>
      <c r="E196" s="225">
        <f>Лист17!F88</f>
        <v>1</v>
      </c>
      <c r="F196" s="226"/>
      <c r="G196" s="226"/>
      <c r="H196" s="226"/>
      <c r="I196" s="226"/>
      <c r="J196" s="226"/>
      <c r="K196" s="226"/>
      <c r="L196" s="221"/>
      <c r="M196" s="221"/>
      <c r="N196" s="221"/>
    </row>
    <row r="197" spans="1:14" x14ac:dyDescent="0.3">
      <c r="A197" s="225" t="str">
        <f>Лист19!B86</f>
        <v>Дрожжи прессованные</v>
      </c>
      <c r="B197" s="225">
        <f>Лист19!C86</f>
        <v>0.9</v>
      </c>
      <c r="C197" s="225">
        <f>Лист19!D86</f>
        <v>1</v>
      </c>
      <c r="D197" s="225">
        <f>Лист19!E86</f>
        <v>0.9</v>
      </c>
      <c r="E197" s="225">
        <f>Лист19!F86</f>
        <v>1</v>
      </c>
      <c r="F197" s="226"/>
      <c r="G197" s="226"/>
      <c r="H197" s="226"/>
      <c r="I197" s="226"/>
      <c r="J197" s="226"/>
      <c r="K197" s="226"/>
      <c r="L197" s="221"/>
      <c r="M197" s="221"/>
      <c r="N197" s="221"/>
    </row>
    <row r="198" spans="1:14" s="1" customFormat="1" hidden="1" x14ac:dyDescent="0.3">
      <c r="A198" s="225" t="str">
        <f>Лист12!B49</f>
        <v xml:space="preserve">Ежики мясные </v>
      </c>
      <c r="B198" s="225">
        <f>Лист12!C49</f>
        <v>0</v>
      </c>
      <c r="C198" s="225">
        <f>Лист12!D49</f>
        <v>0</v>
      </c>
      <c r="D198" s="225">
        <f>Лист12!E49</f>
        <v>50</v>
      </c>
      <c r="E198" s="225">
        <f>Лист12!F49</f>
        <v>50</v>
      </c>
      <c r="F198" s="227"/>
      <c r="G198" s="227"/>
      <c r="H198" s="227"/>
      <c r="I198" s="227"/>
      <c r="J198" s="227"/>
      <c r="K198" s="227"/>
      <c r="L198" s="10"/>
      <c r="M198" s="10"/>
      <c r="N198" s="10"/>
    </row>
    <row r="199" spans="1:14" hidden="1" x14ac:dyDescent="0.3">
      <c r="A199" s="225" t="str">
        <f>Лист6!B41</f>
        <v>Жаркое по-домашнему с мясом птицы</v>
      </c>
      <c r="B199" s="225">
        <f>Лист6!C41</f>
        <v>0</v>
      </c>
      <c r="C199" s="225">
        <f>Лист6!D41</f>
        <v>0</v>
      </c>
      <c r="D199" s="225">
        <f>Лист6!E41</f>
        <v>150</v>
      </c>
      <c r="E199" s="225">
        <f>Лист6!F41</f>
        <v>180</v>
      </c>
      <c r="F199" s="226"/>
      <c r="G199" s="226"/>
      <c r="H199" s="226"/>
      <c r="I199" s="226"/>
      <c r="J199" s="226"/>
      <c r="K199" s="226"/>
      <c r="L199" s="221"/>
      <c r="M199" s="221"/>
      <c r="N199" s="221"/>
    </row>
    <row r="200" spans="1:14" hidden="1" x14ac:dyDescent="0.3">
      <c r="A200" s="225" t="str">
        <f>Лист1!B19</f>
        <v>ЗАВТРАК II</v>
      </c>
      <c r="B200" s="225">
        <f>Лист1!C19</f>
        <v>0</v>
      </c>
      <c r="C200" s="225">
        <f>Лист1!D19</f>
        <v>0</v>
      </c>
      <c r="D200" s="225">
        <f>Лист1!E19</f>
        <v>0</v>
      </c>
      <c r="E200" s="225">
        <f>Лист1!F19</f>
        <v>0</v>
      </c>
      <c r="F200" s="226"/>
      <c r="G200" s="226"/>
      <c r="H200" s="226"/>
      <c r="I200" s="226"/>
      <c r="J200" s="226"/>
      <c r="K200" s="226"/>
      <c r="L200" s="221"/>
      <c r="M200" s="221"/>
      <c r="N200" s="221"/>
    </row>
    <row r="201" spans="1:14" hidden="1" x14ac:dyDescent="0.3">
      <c r="A201" s="225" t="str">
        <f>Лист2!B18</f>
        <v>ЗАВТРАК II</v>
      </c>
      <c r="B201" s="225">
        <f>Лист2!C18</f>
        <v>0</v>
      </c>
      <c r="C201" s="225">
        <f>Лист2!D18</f>
        <v>0</v>
      </c>
      <c r="D201" s="225">
        <f>Лист2!E18</f>
        <v>0</v>
      </c>
      <c r="E201" s="225">
        <f>Лист2!F18</f>
        <v>0</v>
      </c>
      <c r="F201" s="226"/>
      <c r="G201" s="226"/>
      <c r="H201" s="226"/>
      <c r="I201" s="226"/>
      <c r="J201" s="226"/>
      <c r="K201" s="226"/>
      <c r="L201" s="221"/>
      <c r="M201" s="221"/>
      <c r="N201" s="221"/>
    </row>
    <row r="202" spans="1:14" hidden="1" x14ac:dyDescent="0.3">
      <c r="A202" s="225" t="str">
        <f>Лист3!B18</f>
        <v>ЗАВТРАК II</v>
      </c>
      <c r="B202" s="225">
        <f>Лист3!C18</f>
        <v>0</v>
      </c>
      <c r="C202" s="225">
        <f>Лист3!D18</f>
        <v>0</v>
      </c>
      <c r="D202" s="225">
        <f>Лист3!E18</f>
        <v>0</v>
      </c>
      <c r="E202" s="225">
        <f>Лист3!F18</f>
        <v>0</v>
      </c>
      <c r="F202" s="226"/>
      <c r="G202" s="226"/>
      <c r="H202" s="226"/>
      <c r="I202" s="226"/>
      <c r="J202" s="226"/>
      <c r="K202" s="226"/>
      <c r="L202" s="221"/>
      <c r="M202" s="221"/>
      <c r="N202" s="221"/>
    </row>
    <row r="203" spans="1:14" hidden="1" x14ac:dyDescent="0.3">
      <c r="A203" s="225" t="str">
        <f>Лист4!B19</f>
        <v>ЗАВТРАК II</v>
      </c>
      <c r="B203" s="225">
        <f>Лист4!C19</f>
        <v>0</v>
      </c>
      <c r="C203" s="225">
        <f>Лист4!D19</f>
        <v>0</v>
      </c>
      <c r="D203" s="225">
        <f>Лист4!E19</f>
        <v>0</v>
      </c>
      <c r="E203" s="225">
        <f>Лист4!F19</f>
        <v>0</v>
      </c>
      <c r="F203" s="226"/>
      <c r="G203" s="226"/>
      <c r="H203" s="226"/>
      <c r="I203" s="226"/>
      <c r="J203" s="226"/>
      <c r="K203" s="226"/>
      <c r="L203" s="221"/>
      <c r="M203" s="221"/>
      <c r="N203" s="221"/>
    </row>
    <row r="204" spans="1:14" hidden="1" x14ac:dyDescent="0.3">
      <c r="A204" s="225" t="str">
        <f>Лист5!B17</f>
        <v>ЗАВТРАК II</v>
      </c>
      <c r="B204" s="225">
        <f>Лист5!C17</f>
        <v>0</v>
      </c>
      <c r="C204" s="225">
        <f>Лист5!D17</f>
        <v>0</v>
      </c>
      <c r="D204" s="225">
        <f>Лист5!E17</f>
        <v>0</v>
      </c>
      <c r="E204" s="225">
        <f>Лист5!F17</f>
        <v>0</v>
      </c>
      <c r="F204" s="226"/>
      <c r="G204" s="226"/>
      <c r="H204" s="135"/>
      <c r="I204" s="135"/>
      <c r="J204" s="135"/>
      <c r="K204" s="135"/>
      <c r="L204" s="4"/>
      <c r="M204" s="4"/>
      <c r="N204" s="4"/>
    </row>
    <row r="205" spans="1:14" hidden="1" x14ac:dyDescent="0.3">
      <c r="A205" s="225" t="str">
        <f>Лист6!B18</f>
        <v>ЗАВТРАК II</v>
      </c>
      <c r="B205" s="225">
        <f>Лист6!C18</f>
        <v>0</v>
      </c>
      <c r="C205" s="225">
        <f>Лист6!D18</f>
        <v>0</v>
      </c>
      <c r="D205" s="225">
        <f>Лист6!E18</f>
        <v>0</v>
      </c>
      <c r="E205" s="225">
        <f>Лист6!F18</f>
        <v>0</v>
      </c>
      <c r="F205" s="226"/>
      <c r="G205" s="226"/>
      <c r="H205" s="135"/>
      <c r="I205" s="135"/>
      <c r="J205" s="135"/>
      <c r="K205" s="135"/>
      <c r="L205" s="4"/>
      <c r="M205" s="4"/>
      <c r="N205" s="4"/>
    </row>
    <row r="206" spans="1:14" hidden="1" x14ac:dyDescent="0.3">
      <c r="A206" s="225" t="str">
        <f>Лист7!B19</f>
        <v>ЗАВТРАК II</v>
      </c>
      <c r="B206" s="225">
        <f>Лист7!C19</f>
        <v>0</v>
      </c>
      <c r="C206" s="225">
        <f>Лист7!D19</f>
        <v>0</v>
      </c>
      <c r="D206" s="225">
        <f>Лист7!E19</f>
        <v>0</v>
      </c>
      <c r="E206" s="225">
        <f>Лист7!F19</f>
        <v>0</v>
      </c>
      <c r="F206" s="226"/>
      <c r="G206" s="226"/>
      <c r="H206" s="135"/>
      <c r="I206" s="135"/>
      <c r="J206" s="135"/>
      <c r="K206" s="135"/>
      <c r="L206" s="4"/>
      <c r="M206" s="4"/>
      <c r="N206" s="4"/>
    </row>
    <row r="207" spans="1:14" hidden="1" x14ac:dyDescent="0.3">
      <c r="A207" s="225" t="str">
        <f>Лист8!B18</f>
        <v>ЗАВТРАК II</v>
      </c>
      <c r="B207" s="225">
        <f>Лист8!C18</f>
        <v>0</v>
      </c>
      <c r="C207" s="225">
        <f>Лист8!D18</f>
        <v>0</v>
      </c>
      <c r="D207" s="225">
        <f>Лист8!E18</f>
        <v>0</v>
      </c>
      <c r="E207" s="225">
        <f>Лист8!F18</f>
        <v>0</v>
      </c>
      <c r="F207" s="226"/>
      <c r="G207" s="226"/>
      <c r="H207" s="135"/>
      <c r="I207" s="135"/>
      <c r="J207" s="135"/>
      <c r="K207" s="135"/>
      <c r="L207" s="4"/>
      <c r="M207" s="4"/>
      <c r="N207" s="4"/>
    </row>
    <row r="208" spans="1:14" hidden="1" x14ac:dyDescent="0.3">
      <c r="A208" s="225" t="str">
        <f>Лист9!B19</f>
        <v>ЗАВТРАК II</v>
      </c>
      <c r="B208" s="225">
        <f>Лист9!C19</f>
        <v>0</v>
      </c>
      <c r="C208" s="225">
        <f>Лист9!D19</f>
        <v>0</v>
      </c>
      <c r="D208" s="225">
        <f>Лист9!E19</f>
        <v>0</v>
      </c>
      <c r="E208" s="225">
        <f>Лист9!F19</f>
        <v>0</v>
      </c>
      <c r="F208" s="226"/>
      <c r="G208" s="226"/>
      <c r="H208" s="135"/>
      <c r="I208" s="135"/>
      <c r="J208" s="135"/>
      <c r="K208" s="135"/>
      <c r="L208" s="4"/>
      <c r="M208" s="4"/>
      <c r="N208" s="4"/>
    </row>
    <row r="209" spans="1:14" hidden="1" x14ac:dyDescent="0.3">
      <c r="A209" s="225" t="str">
        <f>Лист11!B17</f>
        <v>ЗАВТРАК II</v>
      </c>
      <c r="B209" s="225">
        <f>Лист11!C17</f>
        <v>0</v>
      </c>
      <c r="C209" s="225">
        <f>Лист11!D17</f>
        <v>0</v>
      </c>
      <c r="D209" s="225">
        <f>Лист11!E17</f>
        <v>0</v>
      </c>
      <c r="E209" s="225">
        <f>Лист11!F17</f>
        <v>0</v>
      </c>
      <c r="F209" s="220"/>
      <c r="G209" s="220"/>
      <c r="H209" s="3"/>
      <c r="I209" s="3"/>
      <c r="J209" s="3"/>
      <c r="K209" s="3"/>
      <c r="L209" s="3"/>
      <c r="M209" s="3"/>
      <c r="N209" s="3"/>
    </row>
    <row r="210" spans="1:14" hidden="1" x14ac:dyDescent="0.3">
      <c r="A210" s="225" t="str">
        <f>Лист12!B18</f>
        <v>ЗАВТРАК II</v>
      </c>
      <c r="B210" s="225">
        <f>Лист12!C18</f>
        <v>0</v>
      </c>
      <c r="C210" s="225">
        <f>Лист12!D18</f>
        <v>0</v>
      </c>
      <c r="D210" s="225">
        <f>Лист12!E18</f>
        <v>0</v>
      </c>
      <c r="E210" s="225">
        <f>Лист12!F18</f>
        <v>0</v>
      </c>
      <c r="F210" s="220"/>
      <c r="G210" s="220"/>
      <c r="H210" s="3"/>
      <c r="I210" s="3"/>
      <c r="J210" s="3"/>
      <c r="K210" s="3"/>
      <c r="L210" s="3"/>
      <c r="M210" s="3"/>
      <c r="N210" s="3"/>
    </row>
    <row r="211" spans="1:14" hidden="1" x14ac:dyDescent="0.3">
      <c r="A211" s="225" t="str">
        <f>Лист13!B20</f>
        <v>ЗАВТРАК II</v>
      </c>
      <c r="B211" s="225">
        <f>Лист13!C20</f>
        <v>0</v>
      </c>
      <c r="C211" s="225">
        <f>Лист13!D20</f>
        <v>0</v>
      </c>
      <c r="D211" s="225">
        <f>Лист13!E20</f>
        <v>0</v>
      </c>
      <c r="E211" s="225">
        <f>Лист13!F20</f>
        <v>0</v>
      </c>
      <c r="F211" s="226"/>
      <c r="G211" s="226"/>
      <c r="H211" s="135"/>
      <c r="I211" s="135"/>
      <c r="J211" s="135"/>
      <c r="K211" s="135"/>
      <c r="L211" s="4"/>
      <c r="M211" s="4"/>
      <c r="N211" s="4"/>
    </row>
    <row r="212" spans="1:14" hidden="1" x14ac:dyDescent="0.3">
      <c r="A212" s="225" t="str">
        <f>Лист14!B19</f>
        <v>ЗАВТРАК II</v>
      </c>
      <c r="B212" s="225">
        <f>Лист14!C19</f>
        <v>0</v>
      </c>
      <c r="C212" s="225">
        <f>Лист14!D19</f>
        <v>0</v>
      </c>
      <c r="D212" s="225">
        <f>Лист14!E19</f>
        <v>0</v>
      </c>
      <c r="E212" s="225">
        <f>Лист14!F19</f>
        <v>0</v>
      </c>
      <c r="F212" s="226"/>
      <c r="G212" s="226"/>
      <c r="H212" s="135"/>
      <c r="I212" s="135"/>
      <c r="J212" s="135"/>
      <c r="K212" s="135"/>
      <c r="L212" s="4"/>
      <c r="M212" s="4"/>
      <c r="N212" s="4"/>
    </row>
    <row r="213" spans="1:14" hidden="1" x14ac:dyDescent="0.3">
      <c r="A213" s="225" t="str">
        <f>Лист15!B18</f>
        <v>ЗАВТРАК II</v>
      </c>
      <c r="B213" s="225">
        <f>Лист15!C18</f>
        <v>0</v>
      </c>
      <c r="C213" s="225">
        <f>Лист15!D18</f>
        <v>0</v>
      </c>
      <c r="D213" s="225">
        <f>Лист15!E18</f>
        <v>0</v>
      </c>
      <c r="E213" s="225">
        <f>Лист15!F18</f>
        <v>0</v>
      </c>
      <c r="F213" s="226"/>
      <c r="G213" s="226"/>
      <c r="H213" s="135"/>
      <c r="I213" s="135"/>
      <c r="J213" s="135"/>
      <c r="K213" s="135"/>
      <c r="L213" s="4"/>
      <c r="M213" s="4"/>
      <c r="N213" s="4"/>
    </row>
    <row r="214" spans="1:14" hidden="1" x14ac:dyDescent="0.3">
      <c r="A214" s="225" t="str">
        <f>Лист16!B19</f>
        <v>ЗАВТРАК II</v>
      </c>
      <c r="B214" s="225">
        <f>Лист16!C19</f>
        <v>0</v>
      </c>
      <c r="C214" s="225">
        <f>Лист16!D19</f>
        <v>0</v>
      </c>
      <c r="D214" s="225">
        <f>Лист16!E19</f>
        <v>0</v>
      </c>
      <c r="E214" s="225">
        <f>Лист16!F19</f>
        <v>0</v>
      </c>
      <c r="F214" s="226"/>
      <c r="G214" s="226"/>
      <c r="H214" s="226"/>
      <c r="I214" s="226"/>
      <c r="J214" s="226"/>
      <c r="K214" s="226"/>
      <c r="L214" s="221"/>
      <c r="M214" s="221"/>
      <c r="N214" s="221"/>
    </row>
    <row r="215" spans="1:14" hidden="1" x14ac:dyDescent="0.3">
      <c r="A215" s="225" t="str">
        <f>Лист17!B18</f>
        <v>ЗАВТРАК II</v>
      </c>
      <c r="B215" s="225">
        <f>Лист17!C18</f>
        <v>0</v>
      </c>
      <c r="C215" s="225">
        <f>Лист17!D18</f>
        <v>0</v>
      </c>
      <c r="D215" s="225">
        <f>Лист17!E18</f>
        <v>0</v>
      </c>
      <c r="E215" s="225">
        <f>Лист17!F18</f>
        <v>0</v>
      </c>
      <c r="F215" s="226"/>
      <c r="G215" s="226"/>
      <c r="H215" s="226"/>
      <c r="I215" s="226"/>
      <c r="J215" s="226"/>
      <c r="K215" s="226"/>
      <c r="L215" s="221"/>
      <c r="M215" s="221"/>
      <c r="N215" s="221"/>
    </row>
    <row r="216" spans="1:14" hidden="1" x14ac:dyDescent="0.3">
      <c r="A216" s="225" t="str">
        <f>Лист18!B16</f>
        <v>ЗАВТРАК II</v>
      </c>
      <c r="B216" s="225">
        <f>Лист18!C16</f>
        <v>0</v>
      </c>
      <c r="C216" s="225">
        <f>Лист18!D16</f>
        <v>0</v>
      </c>
      <c r="D216" s="225">
        <f>Лист18!E16</f>
        <v>0</v>
      </c>
      <c r="E216" s="225">
        <f>Лист18!F16</f>
        <v>0</v>
      </c>
      <c r="F216" s="226"/>
      <c r="G216" s="226"/>
      <c r="H216" s="226"/>
      <c r="I216" s="226"/>
      <c r="J216" s="226"/>
      <c r="K216" s="226"/>
      <c r="L216" s="221"/>
      <c r="M216" s="221"/>
      <c r="N216" s="221"/>
    </row>
    <row r="217" spans="1:14" hidden="1" x14ac:dyDescent="0.3">
      <c r="A217" s="225" t="str">
        <f>Лист19!B17</f>
        <v>ЗАВТРАК II</v>
      </c>
      <c r="B217" s="225">
        <f>Лист19!C17</f>
        <v>0</v>
      </c>
      <c r="C217" s="225">
        <f>Лист19!D17</f>
        <v>0</v>
      </c>
      <c r="D217" s="225">
        <f>Лист19!E17</f>
        <v>0</v>
      </c>
      <c r="E217" s="225">
        <f>Лист19!F17</f>
        <v>0</v>
      </c>
      <c r="F217" s="226"/>
      <c r="G217" s="226"/>
      <c r="H217" s="226"/>
      <c r="I217" s="226"/>
      <c r="J217" s="226"/>
      <c r="K217" s="226"/>
      <c r="L217" s="221"/>
      <c r="M217" s="221"/>
      <c r="N217" s="221"/>
    </row>
    <row r="218" spans="1:14" hidden="1" x14ac:dyDescent="0.3">
      <c r="A218" s="225" t="str">
        <f>Лист20!B19</f>
        <v>ЗАВТРАК II</v>
      </c>
      <c r="B218" s="225">
        <f>Лист20!C19</f>
        <v>0</v>
      </c>
      <c r="C218" s="225">
        <f>Лист20!D19</f>
        <v>0</v>
      </c>
      <c r="D218" s="225">
        <f>Лист20!E19</f>
        <v>0</v>
      </c>
      <c r="E218" s="225">
        <f>Лист20!F19</f>
        <v>0</v>
      </c>
      <c r="F218" s="226"/>
      <c r="G218" s="226"/>
      <c r="H218" s="135"/>
      <c r="I218" s="135"/>
      <c r="J218" s="135"/>
      <c r="K218" s="135"/>
      <c r="L218" s="4"/>
      <c r="M218" s="4"/>
      <c r="N218" s="4"/>
    </row>
    <row r="219" spans="1:14" hidden="1" x14ac:dyDescent="0.3">
      <c r="A219" s="225" t="str">
        <f>Лист12!B75</f>
        <v>Запеканка овощная с яйцом</v>
      </c>
      <c r="B219" s="225">
        <f>Лист12!C75</f>
        <v>0</v>
      </c>
      <c r="C219" s="225">
        <f>Лист12!D75</f>
        <v>0</v>
      </c>
      <c r="D219" s="225">
        <f>Лист12!E75</f>
        <v>200</v>
      </c>
      <c r="E219" s="225">
        <f>Лист12!F75</f>
        <v>215</v>
      </c>
      <c r="F219" s="226"/>
      <c r="G219" s="226"/>
      <c r="H219" s="135"/>
      <c r="I219" s="135"/>
      <c r="J219" s="135"/>
      <c r="K219" s="135"/>
      <c r="L219" s="4"/>
      <c r="M219" s="4"/>
      <c r="N219" s="4"/>
    </row>
    <row r="220" spans="1:14" hidden="1" x14ac:dyDescent="0.3">
      <c r="A220" s="225" t="str">
        <f>Лист20!B71</f>
        <v>Запеканка овощная с яйцом</v>
      </c>
      <c r="B220" s="225">
        <f>Лист20!C71</f>
        <v>0</v>
      </c>
      <c r="C220" s="225">
        <f>Лист20!D71</f>
        <v>0</v>
      </c>
      <c r="D220" s="225">
        <f>Лист20!E71</f>
        <v>200</v>
      </c>
      <c r="E220" s="225">
        <f>Лист20!F71</f>
        <v>210</v>
      </c>
      <c r="F220" s="226"/>
      <c r="G220" s="226"/>
      <c r="H220" s="135"/>
      <c r="I220" s="135"/>
      <c r="J220" s="135"/>
      <c r="K220" s="135"/>
      <c r="L220" s="4"/>
      <c r="M220" s="4"/>
      <c r="N220" s="4"/>
    </row>
    <row r="221" spans="1:14" hidden="1" x14ac:dyDescent="0.3">
      <c r="A221" s="225" t="str">
        <f>Лист18!B81</f>
        <v xml:space="preserve">Запеканка творожно-манная </v>
      </c>
      <c r="B221" s="225">
        <f>Лист18!C81</f>
        <v>0</v>
      </c>
      <c r="C221" s="225">
        <f>Лист18!D81</f>
        <v>0</v>
      </c>
      <c r="D221" s="225">
        <f>Лист18!E81</f>
        <v>145</v>
      </c>
      <c r="E221" s="225">
        <f>Лист18!F81</f>
        <v>200</v>
      </c>
      <c r="F221" s="226"/>
      <c r="G221" s="226"/>
      <c r="H221" s="135"/>
      <c r="I221" s="135"/>
      <c r="J221" s="135"/>
      <c r="K221" s="135"/>
      <c r="L221" s="4"/>
      <c r="M221" s="4"/>
      <c r="N221" s="4"/>
    </row>
    <row r="222" spans="1:14" hidden="1" x14ac:dyDescent="0.3">
      <c r="A222" s="225" t="str">
        <f>Лист3!B61</f>
        <v>Зразы картофельные с яйцом</v>
      </c>
      <c r="B222" s="225">
        <f>Лист3!C61</f>
        <v>0</v>
      </c>
      <c r="C222" s="225">
        <f>Лист3!D61</f>
        <v>0</v>
      </c>
      <c r="D222" s="225">
        <f>Лист3!E61</f>
        <v>105</v>
      </c>
      <c r="E222" s="225">
        <f>Лист3!F61</f>
        <v>115</v>
      </c>
      <c r="F222" s="226"/>
      <c r="G222" s="226"/>
      <c r="H222" s="226"/>
      <c r="I222" s="226"/>
      <c r="J222" s="226"/>
      <c r="K222" s="226"/>
      <c r="L222" s="221"/>
      <c r="M222" s="221"/>
      <c r="N222" s="221"/>
    </row>
    <row r="223" spans="1:14" x14ac:dyDescent="0.3">
      <c r="A223" s="225" t="str">
        <f>Лист5!B27</f>
        <v>Изюм</v>
      </c>
      <c r="B223" s="225">
        <f>Лист5!C27</f>
        <v>4</v>
      </c>
      <c r="C223" s="225">
        <f>Лист5!D27</f>
        <v>5</v>
      </c>
      <c r="D223" s="225">
        <f>Лист5!E27</f>
        <v>4</v>
      </c>
      <c r="E223" s="225">
        <f>Лист5!F27</f>
        <v>5</v>
      </c>
      <c r="F223" s="226"/>
      <c r="G223" s="227" t="str">
        <f>A223</f>
        <v>Изюм</v>
      </c>
      <c r="H223" s="135">
        <f>B223+B224+B225+B226+B227+B228</f>
        <v>66</v>
      </c>
      <c r="I223" s="135">
        <f>C223+C224+C225+C226+C227+C228</f>
        <v>82</v>
      </c>
      <c r="J223" s="135">
        <f>D223+D224+D225+D226+D227+D228</f>
        <v>66</v>
      </c>
      <c r="K223" s="135">
        <f>E223+E224+E225+E226+E227+E228</f>
        <v>82</v>
      </c>
      <c r="L223" s="4"/>
      <c r="M223" s="4"/>
      <c r="N223" s="4"/>
    </row>
    <row r="224" spans="1:14" x14ac:dyDescent="0.3">
      <c r="A224" s="225" t="str">
        <f>Лист8!B27</f>
        <v>Изюм</v>
      </c>
      <c r="B224" s="225">
        <f>Лист8!C27</f>
        <v>6</v>
      </c>
      <c r="C224" s="225">
        <f>Лист8!D27</f>
        <v>8</v>
      </c>
      <c r="D224" s="225">
        <f>Лист8!E27</f>
        <v>6</v>
      </c>
      <c r="E224" s="225">
        <f>Лист8!F27</f>
        <v>8</v>
      </c>
      <c r="F224" s="220"/>
      <c r="G224" s="220"/>
      <c r="H224" s="3"/>
      <c r="I224" s="3"/>
      <c r="J224" s="3"/>
      <c r="K224" s="3"/>
      <c r="L224" s="3"/>
      <c r="M224" s="3"/>
      <c r="N224" s="3"/>
    </row>
    <row r="225" spans="1:14" x14ac:dyDescent="0.3">
      <c r="A225" s="225" t="str">
        <f>Лист10!B65</f>
        <v>Изюм</v>
      </c>
      <c r="B225" s="225">
        <f>Лист10!C65</f>
        <v>11</v>
      </c>
      <c r="C225" s="225">
        <f>Лист10!D65</f>
        <v>13</v>
      </c>
      <c r="D225" s="225">
        <f>Лист10!E65</f>
        <v>11</v>
      </c>
      <c r="E225" s="225">
        <f>Лист10!F65</f>
        <v>13</v>
      </c>
      <c r="F225" s="226"/>
      <c r="G225" s="226"/>
      <c r="H225" s="135"/>
      <c r="I225" s="135"/>
      <c r="J225" s="135"/>
      <c r="K225" s="135"/>
      <c r="L225" s="4"/>
      <c r="M225" s="4"/>
      <c r="N225" s="4"/>
    </row>
    <row r="226" spans="1:14" x14ac:dyDescent="0.3">
      <c r="A226" s="225" t="str">
        <f>Лист14!B10</f>
        <v>Изюм</v>
      </c>
      <c r="B226" s="225">
        <f>Лист14!C10</f>
        <v>20</v>
      </c>
      <c r="C226" s="225">
        <f>Лист14!D10</f>
        <v>25</v>
      </c>
      <c r="D226" s="225">
        <f>Лист14!E10</f>
        <v>20</v>
      </c>
      <c r="E226" s="225">
        <f>Лист14!F10</f>
        <v>25</v>
      </c>
      <c r="F226" s="226"/>
      <c r="G226" s="226"/>
      <c r="H226" s="135"/>
      <c r="I226" s="135"/>
      <c r="J226" s="135"/>
      <c r="K226" s="135"/>
      <c r="L226" s="4"/>
      <c r="M226" s="4"/>
      <c r="N226" s="4"/>
    </row>
    <row r="227" spans="1:14" x14ac:dyDescent="0.3">
      <c r="A227" s="225" t="str">
        <f>Лист17!B63</f>
        <v>Изюм</v>
      </c>
      <c r="B227" s="225">
        <f>Лист17!C63</f>
        <v>11</v>
      </c>
      <c r="C227" s="225">
        <f>Лист17!D63</f>
        <v>13</v>
      </c>
      <c r="D227" s="225">
        <f>Лист17!E63</f>
        <v>11</v>
      </c>
      <c r="E227" s="225">
        <f>Лист17!F63</f>
        <v>13</v>
      </c>
      <c r="F227" s="226"/>
      <c r="G227" s="226"/>
      <c r="H227" s="226"/>
      <c r="I227" s="226"/>
      <c r="J227" s="226"/>
      <c r="K227" s="226"/>
      <c r="L227" s="221"/>
      <c r="M227" s="221"/>
      <c r="N227" s="221"/>
    </row>
    <row r="228" spans="1:14" x14ac:dyDescent="0.3">
      <c r="A228" s="225" t="str">
        <f>Лист9!B82</f>
        <v xml:space="preserve">Изюм </v>
      </c>
      <c r="B228" s="225">
        <f>Лист9!C82</f>
        <v>14</v>
      </c>
      <c r="C228" s="225">
        <f>Лист9!D82</f>
        <v>18</v>
      </c>
      <c r="D228" s="225">
        <f>Лист9!E82</f>
        <v>14</v>
      </c>
      <c r="E228" s="225">
        <f>Лист9!F82</f>
        <v>18</v>
      </c>
      <c r="F228" s="220"/>
      <c r="G228" s="220"/>
      <c r="H228" s="3"/>
      <c r="I228" s="3"/>
      <c r="J228" s="3"/>
      <c r="K228" s="3"/>
      <c r="L228" s="3"/>
      <c r="M228" s="3"/>
      <c r="N228" s="3"/>
    </row>
    <row r="229" spans="1:14" x14ac:dyDescent="0.3">
      <c r="A229" s="225" t="str">
        <f>Лист17!B34</f>
        <v>Или капуста очищенная (п/ф)</v>
      </c>
      <c r="B229" s="225">
        <f>Лист17!C34</f>
        <v>37</v>
      </c>
      <c r="C229" s="225">
        <f>Лист17!D34</f>
        <v>37</v>
      </c>
      <c r="D229" s="225">
        <f>Лист17!E34</f>
        <v>35</v>
      </c>
      <c r="E229" s="225">
        <f>Лист17!F34</f>
        <v>35</v>
      </c>
      <c r="F229" s="220"/>
      <c r="G229" s="7" t="str">
        <f>A229</f>
        <v>Или капуста очищенная (п/ф)</v>
      </c>
      <c r="H229" s="3">
        <f>B229+B232+B233+B234+B235+B236+B237+B238+B239+B240+B241+B242+B243+B244+B245+B246+B247+B248+B249+B250+B231+B230</f>
        <v>1512</v>
      </c>
      <c r="I229" s="3">
        <f>C229+C232+C233+C234+C235+C236+C237+C238+C239+C240+C241+C242+C243+C244+C245+C246+C247+C248+C249+C250+C231+C230</f>
        <v>1868</v>
      </c>
      <c r="J229" s="3">
        <f>D229+D232+D233+D234+D235+D236+D237+D238+D239+D240+D241+D242+D243+D244+D245+D246+D247+D248+D249+D250+D231+D230</f>
        <v>1448</v>
      </c>
      <c r="K229" s="3">
        <f>E229+E232+E233+E234+E235+E236+E237+E238+E239+E240+E241+E242+E243+E244+E245+E246+E247+E248+E249+E250+E231+E230</f>
        <v>1772</v>
      </c>
      <c r="L229" s="3"/>
      <c r="M229" s="3"/>
      <c r="N229" s="3"/>
    </row>
    <row r="230" spans="1:14" s="220" customFormat="1" x14ac:dyDescent="0.3">
      <c r="A230" s="225" t="str">
        <f>Лист4!B67</f>
        <v xml:space="preserve">Или капуста очищенная (п/ф) </v>
      </c>
      <c r="B230" s="225">
        <f>Лист4!C67</f>
        <v>17</v>
      </c>
      <c r="C230" s="225">
        <f>Лист4!D67</f>
        <v>20</v>
      </c>
      <c r="D230" s="225">
        <f>Лист4!E67</f>
        <v>16</v>
      </c>
      <c r="E230" s="225">
        <f>Лист4!F67</f>
        <v>20</v>
      </c>
      <c r="G230" s="7"/>
      <c r="H230" s="3"/>
      <c r="I230" s="3"/>
      <c r="J230" s="3"/>
      <c r="K230" s="3"/>
      <c r="L230" s="3"/>
      <c r="M230" s="3"/>
      <c r="N230" s="3"/>
    </row>
    <row r="231" spans="1:14" s="1" customFormat="1" x14ac:dyDescent="0.3">
      <c r="A231" s="225" t="str">
        <f>Лист10!B55</f>
        <v xml:space="preserve">Или капуста очищенная (п/ф) </v>
      </c>
      <c r="B231" s="225">
        <f>Лист10!C55</f>
        <v>132</v>
      </c>
      <c r="C231" s="225">
        <f>Лист10!D55</f>
        <v>290</v>
      </c>
      <c r="D231" s="225">
        <f>Лист10!E55</f>
        <v>126</v>
      </c>
      <c r="E231" s="225">
        <f>Лист10!F55</f>
        <v>276</v>
      </c>
      <c r="F231" s="220"/>
      <c r="G231" s="7"/>
      <c r="H231" s="3"/>
      <c r="I231" s="3"/>
      <c r="J231" s="3"/>
      <c r="K231" s="3"/>
      <c r="L231" s="3"/>
      <c r="M231" s="3"/>
      <c r="N231" s="3"/>
    </row>
    <row r="232" spans="1:14" x14ac:dyDescent="0.3">
      <c r="A232" s="225" t="str">
        <f>Лист1!B26</f>
        <v xml:space="preserve">Или капуста очищенная (п/ф) </v>
      </c>
      <c r="B232" s="225">
        <f>Лист1!C26</f>
        <v>29</v>
      </c>
      <c r="C232" s="225">
        <f>Лист1!D26</f>
        <v>38</v>
      </c>
      <c r="D232" s="225">
        <f>Лист1!E26</f>
        <v>28</v>
      </c>
      <c r="E232" s="225">
        <f>Лист1!F26</f>
        <v>36</v>
      </c>
      <c r="F232" s="220"/>
      <c r="G232" s="220"/>
      <c r="H232" s="2"/>
      <c r="I232" s="2"/>
      <c r="J232" s="2"/>
      <c r="K232" s="2"/>
      <c r="L232" s="2"/>
      <c r="M232" s="2"/>
      <c r="N232" s="2"/>
    </row>
    <row r="233" spans="1:14" x14ac:dyDescent="0.3">
      <c r="A233" s="225" t="str">
        <f>Лист1!B93</f>
        <v xml:space="preserve">Или капуста очищенная (п/ф) </v>
      </c>
      <c r="B233" s="225">
        <f>Лист1!C93</f>
        <v>71</v>
      </c>
      <c r="C233" s="225">
        <f>Лист1!D93</f>
        <v>71</v>
      </c>
      <c r="D233" s="225">
        <f>Лист1!E93</f>
        <v>68</v>
      </c>
      <c r="E233" s="225">
        <f>Лист1!F93</f>
        <v>68</v>
      </c>
      <c r="F233" s="226"/>
      <c r="G233" s="226"/>
      <c r="H233" s="226"/>
      <c r="I233" s="226"/>
      <c r="J233" s="226"/>
      <c r="K233" s="226"/>
      <c r="L233" s="221"/>
      <c r="M233" s="221"/>
      <c r="N233" s="221"/>
    </row>
    <row r="234" spans="1:14" x14ac:dyDescent="0.3">
      <c r="A234" s="225" t="str">
        <f>Лист2!B46</f>
        <v xml:space="preserve">Или капуста очищенная (п/ф) </v>
      </c>
      <c r="B234" s="225">
        <f>Лист2!C46</f>
        <v>29</v>
      </c>
      <c r="C234" s="225">
        <f>Лист2!D46</f>
        <v>39</v>
      </c>
      <c r="D234" s="225">
        <f>Лист2!E46</f>
        <v>28</v>
      </c>
      <c r="E234" s="225">
        <f>Лист2!F46</f>
        <v>37</v>
      </c>
      <c r="F234" s="226"/>
      <c r="G234" s="226"/>
      <c r="H234" s="226"/>
      <c r="I234" s="226"/>
      <c r="J234" s="226"/>
      <c r="K234" s="226"/>
      <c r="L234" s="221"/>
      <c r="M234" s="221"/>
      <c r="N234" s="221"/>
    </row>
    <row r="235" spans="1:14" x14ac:dyDescent="0.3">
      <c r="A235" s="225" t="str">
        <f>Лист4!B56</f>
        <v xml:space="preserve">Или капуста очищенная (п/ф) </v>
      </c>
      <c r="B235" s="225">
        <f>Лист4!C56</f>
        <v>176</v>
      </c>
      <c r="C235" s="225">
        <f>Лист4!D56</f>
        <v>214</v>
      </c>
      <c r="D235" s="225">
        <f>Лист4!E56</f>
        <v>168</v>
      </c>
      <c r="E235" s="225">
        <f>Лист4!F56</f>
        <v>204</v>
      </c>
      <c r="F235" s="226"/>
      <c r="G235" s="226"/>
      <c r="H235" s="226"/>
      <c r="I235" s="226"/>
      <c r="J235" s="226"/>
      <c r="K235" s="226"/>
      <c r="L235" s="221"/>
      <c r="M235" s="221"/>
      <c r="N235" s="221"/>
    </row>
    <row r="236" spans="1:14" x14ac:dyDescent="0.3">
      <c r="A236" s="225" t="str">
        <f>Лист5!B47</f>
        <v xml:space="preserve">Или капуста очищенная (п/ф) </v>
      </c>
      <c r="B236" s="225">
        <f>Лист5!C47</f>
        <v>13</v>
      </c>
      <c r="C236" s="225">
        <f>Лист5!D47</f>
        <v>17</v>
      </c>
      <c r="D236" s="225">
        <f>Лист5!E47</f>
        <v>12</v>
      </c>
      <c r="E236" s="225">
        <f>Лист5!F47</f>
        <v>16</v>
      </c>
      <c r="F236" s="226"/>
      <c r="G236" s="226"/>
      <c r="H236" s="226"/>
      <c r="I236" s="226"/>
      <c r="J236" s="226"/>
      <c r="K236" s="226"/>
      <c r="L236" s="221"/>
      <c r="M236" s="221"/>
      <c r="N236" s="221"/>
    </row>
    <row r="237" spans="1:14" x14ac:dyDescent="0.3">
      <c r="A237" s="225" t="str">
        <f>Лист6!B68</f>
        <v xml:space="preserve">Или капуста очищенная (п/ф) </v>
      </c>
      <c r="B237" s="225">
        <f>Лист6!C68</f>
        <v>203</v>
      </c>
      <c r="C237" s="225">
        <f>Лист6!D68</f>
        <v>244</v>
      </c>
      <c r="D237" s="225">
        <f>Лист6!E68</f>
        <v>193</v>
      </c>
      <c r="E237" s="225">
        <f>Лист6!F68</f>
        <v>232</v>
      </c>
      <c r="F237" s="226"/>
      <c r="G237" s="226"/>
      <c r="H237" s="226"/>
      <c r="I237" s="226"/>
      <c r="J237" s="226"/>
      <c r="K237" s="226"/>
      <c r="L237" s="221"/>
      <c r="M237" s="221"/>
      <c r="N237" s="221"/>
    </row>
    <row r="238" spans="1:14" x14ac:dyDescent="0.3">
      <c r="A238" s="225" t="str">
        <f>Лист7!B85</f>
        <v xml:space="preserve">Или капуста очищенная (п/ф) </v>
      </c>
      <c r="B238" s="225">
        <f>Лист7!C85</f>
        <v>60</v>
      </c>
      <c r="C238" s="225">
        <f>Лист7!D85</f>
        <v>63</v>
      </c>
      <c r="D238" s="225">
        <f>Лист7!E85</f>
        <v>57</v>
      </c>
      <c r="E238" s="225">
        <f>Лист7!F85</f>
        <v>60</v>
      </c>
      <c r="F238" s="226"/>
      <c r="G238" s="226"/>
      <c r="H238" s="226"/>
      <c r="I238" s="226"/>
      <c r="J238" s="226"/>
      <c r="K238" s="226"/>
      <c r="L238" s="221"/>
      <c r="M238" s="221"/>
      <c r="N238" s="221"/>
    </row>
    <row r="239" spans="1:14" x14ac:dyDescent="0.3">
      <c r="A239" s="225" t="str">
        <f>Лист8!B70</f>
        <v xml:space="preserve">Или капуста очищенная (п/ф) </v>
      </c>
      <c r="B239" s="225">
        <f>Лист8!C70</f>
        <v>55</v>
      </c>
      <c r="C239" s="225">
        <f>Лист8!D70</f>
        <v>59</v>
      </c>
      <c r="D239" s="225">
        <f>Лист8!E70</f>
        <v>52</v>
      </c>
      <c r="E239" s="225">
        <f>Лист8!F70</f>
        <v>56</v>
      </c>
      <c r="F239" s="226"/>
      <c r="G239" s="226"/>
      <c r="H239" s="226"/>
      <c r="I239" s="226"/>
      <c r="J239" s="226"/>
      <c r="K239" s="226"/>
      <c r="L239" s="221"/>
      <c r="M239" s="221"/>
      <c r="N239" s="221"/>
    </row>
    <row r="240" spans="1:14" x14ac:dyDescent="0.3">
      <c r="A240" s="225" t="str">
        <f>Лист11!B45</f>
        <v xml:space="preserve">Или капуста очищенная (п/ф) </v>
      </c>
      <c r="B240" s="225">
        <f>Лист11!C45</f>
        <v>67</v>
      </c>
      <c r="C240" s="225">
        <f>Лист11!D45</f>
        <v>81</v>
      </c>
      <c r="D240" s="225">
        <f>Лист11!E45</f>
        <v>64</v>
      </c>
      <c r="E240" s="225">
        <f>Лист11!F45</f>
        <v>77</v>
      </c>
      <c r="F240" s="226"/>
      <c r="G240" s="226"/>
      <c r="H240" s="135"/>
      <c r="I240" s="135"/>
      <c r="J240" s="135"/>
      <c r="K240" s="135"/>
      <c r="L240" s="4"/>
      <c r="M240" s="4"/>
      <c r="N240" s="4"/>
    </row>
    <row r="241" spans="1:14" x14ac:dyDescent="0.3">
      <c r="A241" s="225" t="str">
        <f>Лист12!B90</f>
        <v xml:space="preserve">Или капуста очищенная (п/ф) </v>
      </c>
      <c r="B241" s="225">
        <f>Лист12!C90</f>
        <v>177</v>
      </c>
      <c r="C241" s="225">
        <f>Лист12!D90</f>
        <v>186</v>
      </c>
      <c r="D241" s="225">
        <f>Лист12!E90</f>
        <v>169</v>
      </c>
      <c r="E241" s="225">
        <f>Лист12!F90</f>
        <v>177</v>
      </c>
      <c r="F241" s="226"/>
      <c r="G241" s="226"/>
      <c r="H241" s="135"/>
      <c r="I241" s="135"/>
      <c r="J241" s="135"/>
      <c r="K241" s="135"/>
      <c r="L241" s="4"/>
      <c r="M241" s="4"/>
      <c r="N241" s="4"/>
    </row>
    <row r="242" spans="1:14" x14ac:dyDescent="0.3">
      <c r="A242" s="225" t="str">
        <f>Лист13!B27</f>
        <v xml:space="preserve">Или капуста очищенная (п/ф) </v>
      </c>
      <c r="B242" s="225">
        <f>Лист13!C27</f>
        <v>14</v>
      </c>
      <c r="C242" s="225">
        <f>Лист13!D27</f>
        <v>16</v>
      </c>
      <c r="D242" s="225">
        <f>Лист13!E27</f>
        <v>13</v>
      </c>
      <c r="E242" s="225">
        <f>Лист13!F27</f>
        <v>15</v>
      </c>
      <c r="F242" s="226"/>
      <c r="G242" s="226"/>
      <c r="H242" s="135"/>
      <c r="I242" s="135"/>
      <c r="J242" s="135"/>
      <c r="K242" s="135"/>
      <c r="L242" s="4"/>
      <c r="M242" s="4"/>
      <c r="N242" s="4"/>
    </row>
    <row r="243" spans="1:14" x14ac:dyDescent="0.3">
      <c r="A243" s="225" t="str">
        <f>Лист13!B79</f>
        <v xml:space="preserve">Или капуста очищенная (п/ф) </v>
      </c>
      <c r="B243" s="225">
        <f>Лист13!C79</f>
        <v>64</v>
      </c>
      <c r="C243" s="225">
        <f>Лист13!D79</f>
        <v>72</v>
      </c>
      <c r="D243" s="225">
        <f>Лист13!E79</f>
        <v>61</v>
      </c>
      <c r="E243" s="225">
        <f>Лист13!F79</f>
        <v>69</v>
      </c>
      <c r="F243" s="226"/>
      <c r="G243" s="226"/>
      <c r="H243" s="226"/>
      <c r="I243" s="226"/>
      <c r="J243" s="226"/>
      <c r="K243" s="226"/>
      <c r="L243" s="221"/>
      <c r="M243" s="221"/>
      <c r="N243" s="221"/>
    </row>
    <row r="244" spans="1:14" x14ac:dyDescent="0.3">
      <c r="A244" s="225" t="str">
        <f>Лист14!B32</f>
        <v xml:space="preserve">Или капуста очищенная (п/ф) </v>
      </c>
      <c r="B244" s="225">
        <f>Лист14!C32</f>
        <v>20</v>
      </c>
      <c r="C244" s="225">
        <f>Лист14!D32</f>
        <v>25</v>
      </c>
      <c r="D244" s="225">
        <f>Лист14!E32</f>
        <v>19</v>
      </c>
      <c r="E244" s="225">
        <f>Лист14!F32</f>
        <v>24</v>
      </c>
      <c r="F244" s="226"/>
      <c r="G244" s="226"/>
      <c r="H244" s="226"/>
      <c r="I244" s="226"/>
      <c r="J244" s="226"/>
      <c r="K244" s="226"/>
      <c r="L244" s="221"/>
      <c r="M244" s="221"/>
      <c r="N244" s="221"/>
    </row>
    <row r="245" spans="1:14" x14ac:dyDescent="0.3">
      <c r="A245" s="225" t="str">
        <f>Лист15!B25</f>
        <v xml:space="preserve">Или капуста очищенная (п/ф) </v>
      </c>
      <c r="B245" s="225">
        <f>Лист15!C25</f>
        <v>19</v>
      </c>
      <c r="C245" s="225">
        <f>Лист15!D25</f>
        <v>32</v>
      </c>
      <c r="D245" s="225">
        <f>Лист15!E25</f>
        <v>18</v>
      </c>
      <c r="E245" s="225">
        <f>Лист15!F25</f>
        <v>24</v>
      </c>
      <c r="F245" s="226"/>
      <c r="G245" s="226"/>
      <c r="H245" s="226"/>
      <c r="I245" s="226"/>
      <c r="J245" s="226"/>
      <c r="K245" s="226"/>
      <c r="L245" s="221"/>
      <c r="M245" s="221"/>
      <c r="N245" s="221"/>
    </row>
    <row r="246" spans="1:14" x14ac:dyDescent="0.3">
      <c r="A246" s="225" t="str">
        <f>Лист17!B25</f>
        <v xml:space="preserve">Или капуста очищенная (п/ф) </v>
      </c>
      <c r="B246" s="225">
        <f>Лист17!C25</f>
        <v>25</v>
      </c>
      <c r="C246" s="225">
        <f>Лист17!D25</f>
        <v>33</v>
      </c>
      <c r="D246" s="225">
        <f>Лист17!E25</f>
        <v>24</v>
      </c>
      <c r="E246" s="225">
        <f>Лист17!F25</f>
        <v>31</v>
      </c>
      <c r="F246" s="226"/>
      <c r="G246" s="226"/>
      <c r="H246" s="226"/>
      <c r="I246" s="226"/>
      <c r="J246" s="226"/>
      <c r="K246" s="226"/>
      <c r="L246" s="221"/>
      <c r="M246" s="221"/>
      <c r="N246" s="221"/>
    </row>
    <row r="247" spans="1:14" x14ac:dyDescent="0.3">
      <c r="A247" s="225" t="str">
        <f>Лист17!B78</f>
        <v xml:space="preserve">Или капуста очищенная (п/ф) </v>
      </c>
      <c r="B247" s="225">
        <f>Лист17!C78</f>
        <v>48</v>
      </c>
      <c r="C247" s="225">
        <f>Лист17!D78</f>
        <v>55</v>
      </c>
      <c r="D247" s="225">
        <f>Лист17!E78</f>
        <v>46</v>
      </c>
      <c r="E247" s="225">
        <f>Лист17!F78</f>
        <v>52</v>
      </c>
      <c r="F247" s="220"/>
      <c r="G247" s="220"/>
      <c r="H247" s="2"/>
      <c r="I247" s="2"/>
      <c r="J247" s="2"/>
      <c r="K247" s="2"/>
      <c r="L247" s="2"/>
      <c r="M247" s="2"/>
      <c r="N247" s="2"/>
    </row>
    <row r="248" spans="1:14" x14ac:dyDescent="0.3">
      <c r="A248" s="225" t="str">
        <f>Лист19!B46</f>
        <v xml:space="preserve">Или капуста очищенная (п/ф) </v>
      </c>
      <c r="B248" s="225">
        <f>Лист19!C46</f>
        <v>36</v>
      </c>
      <c r="C248" s="225">
        <f>Лист19!D46</f>
        <v>40</v>
      </c>
      <c r="D248" s="225">
        <f>Лист19!E46</f>
        <v>34</v>
      </c>
      <c r="E248" s="225">
        <f>Лист19!F46</f>
        <v>38</v>
      </c>
      <c r="F248" s="226"/>
      <c r="G248" s="226"/>
      <c r="H248" s="226"/>
      <c r="I248" s="226"/>
      <c r="J248" s="226"/>
      <c r="K248" s="226"/>
      <c r="L248" s="221"/>
      <c r="M248" s="221"/>
      <c r="N248" s="221"/>
    </row>
    <row r="249" spans="1:14" x14ac:dyDescent="0.3">
      <c r="A249" s="225" t="str">
        <f>Лист20!B58</f>
        <v xml:space="preserve">Или капуста очищенная (п/ф) </v>
      </c>
      <c r="B249" s="225">
        <f>Лист20!C58</f>
        <v>50</v>
      </c>
      <c r="C249" s="225">
        <f>Лист20!D58</f>
        <v>50</v>
      </c>
      <c r="D249" s="225">
        <f>Лист20!E58</f>
        <v>48</v>
      </c>
      <c r="E249" s="225">
        <f>Лист20!F58</f>
        <v>48</v>
      </c>
      <c r="F249" s="226"/>
      <c r="G249" s="226"/>
      <c r="H249" s="226"/>
      <c r="I249" s="226"/>
      <c r="J249" s="226"/>
      <c r="K249" s="226"/>
      <c r="L249" s="221"/>
      <c r="M249" s="221"/>
      <c r="N249" s="221"/>
    </row>
    <row r="250" spans="1:14" x14ac:dyDescent="0.3">
      <c r="A250" s="225" t="str">
        <f>Лист20!B86</f>
        <v xml:space="preserve">Или капуста очищенная (п/ф) </v>
      </c>
      <c r="B250" s="225">
        <f>Лист20!C86</f>
        <v>170</v>
      </c>
      <c r="C250" s="225">
        <f>Лист20!D86</f>
        <v>186</v>
      </c>
      <c r="D250" s="225">
        <f>Лист20!E86</f>
        <v>169</v>
      </c>
      <c r="E250" s="225">
        <f>Лист20!F86</f>
        <v>177</v>
      </c>
      <c r="F250" s="226"/>
      <c r="G250" s="226"/>
      <c r="H250" s="226"/>
      <c r="I250" s="226"/>
      <c r="J250" s="226"/>
      <c r="K250" s="226"/>
      <c r="L250" s="221"/>
      <c r="M250" s="221"/>
      <c r="N250" s="221"/>
    </row>
    <row r="251" spans="1:14" x14ac:dyDescent="0.3">
      <c r="A251" s="225" t="str">
        <f>Лист1!B39</f>
        <v>Или картофель очищенный (п/ф)</v>
      </c>
      <c r="B251" s="227">
        <f>Лист1!C39</f>
        <v>43</v>
      </c>
      <c r="C251" s="225">
        <f>Лист1!D39</f>
        <v>58</v>
      </c>
      <c r="D251" s="225">
        <f>Лист1!E39</f>
        <v>43</v>
      </c>
      <c r="E251" s="225">
        <f>Лист1!F39</f>
        <v>58</v>
      </c>
      <c r="F251" s="227">
        <f>E251-D251</f>
        <v>15</v>
      </c>
      <c r="G251" s="227" t="str">
        <f>A251</f>
        <v>Или картофель очищенный (п/ф)</v>
      </c>
      <c r="H251" s="227">
        <f>B251+B252+B253+B254+B255+B256+B257+B258+B259+B260+B261+B262+B263+B264+B265+B266+B267+B268+B269+B270+B271+B272+B273+B274+B275+B276+B277+B278+B279+B280+B281+B282+B283+B284+B285+B286+B287+B288+B289+B290+B291+B292+B293+B294+B295</f>
        <v>2400</v>
      </c>
      <c r="I251" s="227">
        <f>C251+C252+C253+C254+C255+C256+C257+C258+C259+C260+C261+C262+C263+C264+C265+C266+C267+C268+C269+C270+C271+C272+C273+C274+C275+C276+C277+C278+C279+C280+C281+C282+C283+C284+C285+C286+C287+C288+C289+C290+C291+C292+C293+C294+C295</f>
        <v>2800</v>
      </c>
      <c r="J251" s="227">
        <f>D251+D252+D253+D254+D255+D256+D257+D258+D259+D260+D261+D262+D263+D264+D265+D266+D267+D268+D269+D270+D271+D272+D273+D274+D275+D276+D277+D278+D279+D280+D281+D282+D283+D284+D285+D286+D287+D288+D289+D290+D291+D292+D293+D294+D295</f>
        <v>2400</v>
      </c>
      <c r="K251" s="227">
        <f>E251+E252+E253+E254+E255+E256+E257+E258+E259+E260+E261+E262+E263+E264+E265+E266+E267+E268+E269+E270+E271+E272+E273+E274+E275+E276+E277+E278+E279+E280+E281+E282+E283+E284+E285+E286+E287+E288+E289+E290+E291+E292+E293+E294+E295</f>
        <v>2800</v>
      </c>
      <c r="L251" s="221"/>
      <c r="M251" s="221"/>
      <c r="N251" s="221"/>
    </row>
    <row r="252" spans="1:14" x14ac:dyDescent="0.3">
      <c r="A252" s="225" t="str">
        <f>Лист1!B55</f>
        <v>Или картофель очищенный (п/ф)</v>
      </c>
      <c r="B252" s="225">
        <f>Лист1!C55</f>
        <v>82</v>
      </c>
      <c r="C252" s="225">
        <f>Лист1!D55</f>
        <v>87</v>
      </c>
      <c r="D252" s="225">
        <f>Лист1!E55</f>
        <v>82</v>
      </c>
      <c r="E252" s="225">
        <f>Лист1!F55</f>
        <v>87</v>
      </c>
      <c r="F252" s="227">
        <f t="shared" ref="F252:F295" si="1">E252-D252</f>
        <v>5</v>
      </c>
      <c r="G252" s="227"/>
      <c r="H252" s="226"/>
      <c r="I252" s="226"/>
      <c r="J252" s="226"/>
      <c r="K252" s="226"/>
      <c r="L252" s="221"/>
      <c r="M252" s="221"/>
      <c r="N252" s="221"/>
    </row>
    <row r="253" spans="1:14" x14ac:dyDescent="0.3">
      <c r="A253" s="225" t="str">
        <f>Лист1!B75</f>
        <v>Или картофель очищенный (п/ф)</v>
      </c>
      <c r="B253" s="225">
        <f>Лист1!C75</f>
        <v>83</v>
      </c>
      <c r="C253" s="225">
        <f>Лист1!D75</f>
        <v>90</v>
      </c>
      <c r="D253" s="225">
        <f>Лист1!E75</f>
        <v>83</v>
      </c>
      <c r="E253" s="225">
        <f>Лист1!F75</f>
        <v>90</v>
      </c>
      <c r="F253" s="227">
        <f t="shared" si="1"/>
        <v>7</v>
      </c>
      <c r="G253" s="227"/>
      <c r="H253" s="226"/>
      <c r="I253" s="226"/>
      <c r="J253" s="226"/>
      <c r="K253" s="226"/>
      <c r="L253" s="221"/>
      <c r="M253" s="221"/>
      <c r="N253" s="221"/>
    </row>
    <row r="254" spans="1:14" x14ac:dyDescent="0.3">
      <c r="A254" s="225" t="str">
        <f>Лист2!B31</f>
        <v>Или картофель очищенный (п/ф)</v>
      </c>
      <c r="B254" s="225">
        <f>Лист2!C31</f>
        <v>17</v>
      </c>
      <c r="C254" s="225">
        <f>Лист2!D31</f>
        <v>22</v>
      </c>
      <c r="D254" s="225">
        <f>Лист2!E31</f>
        <v>17</v>
      </c>
      <c r="E254" s="225">
        <f>Лист2!F31</f>
        <v>22</v>
      </c>
      <c r="F254" s="227">
        <f t="shared" si="1"/>
        <v>5</v>
      </c>
      <c r="G254" s="227"/>
      <c r="H254" s="226"/>
      <c r="I254" s="226"/>
      <c r="J254" s="226"/>
      <c r="K254" s="226"/>
      <c r="L254" s="221"/>
      <c r="M254" s="221"/>
      <c r="N254" s="221"/>
    </row>
    <row r="255" spans="1:14" x14ac:dyDescent="0.3">
      <c r="A255" s="225" t="str">
        <f>Лист2!B41</f>
        <v>Или картофель очищенный (п/ф)</v>
      </c>
      <c r="B255" s="227">
        <f>Лист2!C41</f>
        <v>16</v>
      </c>
      <c r="C255" s="225">
        <f>Лист2!D41</f>
        <v>21</v>
      </c>
      <c r="D255" s="225">
        <f>Лист2!E41</f>
        <v>16</v>
      </c>
      <c r="E255" s="225">
        <f>Лист2!F41</f>
        <v>21</v>
      </c>
      <c r="F255" s="227">
        <f t="shared" si="1"/>
        <v>5</v>
      </c>
      <c r="G255" s="227"/>
      <c r="H255" s="226"/>
      <c r="I255" s="226"/>
      <c r="J255" s="226"/>
      <c r="K255" s="226"/>
      <c r="L255" s="221"/>
      <c r="M255" s="221"/>
      <c r="N255" s="221"/>
    </row>
    <row r="256" spans="1:14" x14ac:dyDescent="0.3">
      <c r="A256" s="225" t="str">
        <f>Лист3!B34</f>
        <v>Или картофель очищенный (п/ф)</v>
      </c>
      <c r="B256" s="227">
        <f>Лист3!C34</f>
        <v>43</v>
      </c>
      <c r="C256" s="225">
        <f>Лист3!D34</f>
        <v>58</v>
      </c>
      <c r="D256" s="225">
        <f>Лист3!E34</f>
        <v>43</v>
      </c>
      <c r="E256" s="225">
        <f>Лист3!F34</f>
        <v>58</v>
      </c>
      <c r="F256" s="227">
        <f t="shared" si="1"/>
        <v>15</v>
      </c>
      <c r="G256" s="227"/>
      <c r="H256" s="226"/>
      <c r="I256" s="226"/>
      <c r="J256" s="226"/>
      <c r="K256" s="226"/>
      <c r="L256" s="221"/>
      <c r="M256" s="221"/>
      <c r="N256" s="221"/>
    </row>
    <row r="257" spans="1:14" x14ac:dyDescent="0.3">
      <c r="A257" s="225" t="str">
        <f>Лист3!B67</f>
        <v>Или картофель очищенный (п/ф)</v>
      </c>
      <c r="B257" s="227">
        <f>Лист3!C67</f>
        <v>92</v>
      </c>
      <c r="C257" s="225">
        <f>Лист3!D67</f>
        <v>100</v>
      </c>
      <c r="D257" s="225">
        <f>Лист3!E67</f>
        <v>92</v>
      </c>
      <c r="E257" s="225">
        <f>Лист3!F67</f>
        <v>100</v>
      </c>
      <c r="F257" s="227">
        <f t="shared" si="1"/>
        <v>8</v>
      </c>
      <c r="G257" s="227"/>
      <c r="H257" s="226"/>
      <c r="I257" s="226"/>
      <c r="J257" s="226"/>
      <c r="K257" s="226"/>
      <c r="L257" s="221"/>
      <c r="M257" s="221"/>
      <c r="N257" s="221"/>
    </row>
    <row r="258" spans="1:14" x14ac:dyDescent="0.3">
      <c r="A258" s="225" t="str">
        <f>Лист4!B28</f>
        <v>Или картофель очищенный (п/ф)</v>
      </c>
      <c r="B258" s="225">
        <f>Лист4!C28</f>
        <v>27</v>
      </c>
      <c r="C258" s="225">
        <f>Лист4!D28</f>
        <v>40</v>
      </c>
      <c r="D258" s="225">
        <f>Лист4!E28</f>
        <v>27</v>
      </c>
      <c r="E258" s="225">
        <f>Лист4!F28</f>
        <v>40</v>
      </c>
      <c r="F258" s="227">
        <f t="shared" si="1"/>
        <v>13</v>
      </c>
      <c r="G258" s="227"/>
      <c r="H258" s="135"/>
      <c r="I258" s="135"/>
      <c r="J258" s="135"/>
      <c r="K258" s="135"/>
      <c r="L258" s="4"/>
      <c r="M258" s="4"/>
      <c r="N258" s="4"/>
    </row>
    <row r="259" spans="1:14" x14ac:dyDescent="0.3">
      <c r="A259" s="225" t="str">
        <f>Лист4!B38</f>
        <v>Или картофель очищенный (п/ф)</v>
      </c>
      <c r="B259" s="227">
        <f>Лист4!C38</f>
        <v>45</v>
      </c>
      <c r="C259" s="225">
        <f>Лист4!D38</f>
        <v>60</v>
      </c>
      <c r="D259" s="225">
        <f>Лист4!E38</f>
        <v>45</v>
      </c>
      <c r="E259" s="225">
        <f>Лист4!F38</f>
        <v>60</v>
      </c>
      <c r="F259" s="227">
        <f t="shared" si="1"/>
        <v>15</v>
      </c>
      <c r="G259" s="227"/>
      <c r="H259" s="135"/>
      <c r="I259" s="135"/>
      <c r="J259" s="135"/>
      <c r="K259" s="135"/>
      <c r="L259" s="4"/>
      <c r="M259" s="4"/>
      <c r="N259" s="4"/>
    </row>
    <row r="260" spans="1:14" x14ac:dyDescent="0.3">
      <c r="A260" s="225" t="str">
        <f>Лист4!B73</f>
        <v>Или картофель очищенный (п/ф)</v>
      </c>
      <c r="B260" s="225">
        <f>Лист4!C73</f>
        <v>29</v>
      </c>
      <c r="C260" s="225">
        <f>Лист4!D73</f>
        <v>36</v>
      </c>
      <c r="D260" s="225">
        <f>Лист4!E73</f>
        <v>29</v>
      </c>
      <c r="E260" s="225">
        <f>Лист4!F73</f>
        <v>36</v>
      </c>
      <c r="F260" s="227">
        <f t="shared" si="1"/>
        <v>7</v>
      </c>
      <c r="G260" s="227"/>
      <c r="H260" s="135"/>
      <c r="I260" s="135"/>
      <c r="J260" s="135"/>
      <c r="K260" s="135"/>
      <c r="L260" s="4"/>
      <c r="M260" s="4"/>
      <c r="N260" s="4"/>
    </row>
    <row r="261" spans="1:14" x14ac:dyDescent="0.3">
      <c r="A261" s="225" t="str">
        <f>Лист5!B36</f>
        <v>Или картофель очищенный (п/ф)</v>
      </c>
      <c r="B261" s="225">
        <f>Лист5!C36</f>
        <v>11</v>
      </c>
      <c r="C261" s="225">
        <f>Лист5!D36</f>
        <v>15</v>
      </c>
      <c r="D261" s="225">
        <f>Лист5!E36</f>
        <v>11</v>
      </c>
      <c r="E261" s="225">
        <f>Лист5!F36</f>
        <v>15</v>
      </c>
      <c r="F261" s="227">
        <f t="shared" si="1"/>
        <v>4</v>
      </c>
      <c r="G261" s="227"/>
      <c r="H261" s="3"/>
      <c r="I261" s="3"/>
      <c r="J261" s="3"/>
      <c r="K261" s="3"/>
      <c r="L261" s="3"/>
      <c r="M261" s="3"/>
      <c r="N261" s="3"/>
    </row>
    <row r="262" spans="1:14" x14ac:dyDescent="0.3">
      <c r="A262" s="225" t="str">
        <f>Лист6!B35</f>
        <v>Или картофель очищенный (п/ф)</v>
      </c>
      <c r="B262" s="227">
        <f>Лист6!C35</f>
        <v>43</v>
      </c>
      <c r="C262" s="225">
        <f>Лист6!D35</f>
        <v>57</v>
      </c>
      <c r="D262" s="225">
        <f>Лист6!E35</f>
        <v>43</v>
      </c>
      <c r="E262" s="225">
        <f>Лист6!F35</f>
        <v>57</v>
      </c>
      <c r="F262" s="227">
        <f t="shared" si="1"/>
        <v>14</v>
      </c>
      <c r="G262" s="227"/>
      <c r="H262" s="135"/>
      <c r="I262" s="135"/>
      <c r="J262" s="135"/>
      <c r="K262" s="135"/>
      <c r="L262" s="4"/>
      <c r="M262" s="4"/>
      <c r="N262" s="4"/>
    </row>
    <row r="263" spans="1:14" x14ac:dyDescent="0.3">
      <c r="A263" s="225" t="str">
        <f>Лист6!B46</f>
        <v>Или картофель очищенный (п/ф)</v>
      </c>
      <c r="B263" s="225">
        <f>Лист6!C46</f>
        <v>110</v>
      </c>
      <c r="C263" s="225">
        <f>Лист6!D46</f>
        <v>132</v>
      </c>
      <c r="D263" s="225">
        <f>Лист6!E46</f>
        <v>110</v>
      </c>
      <c r="E263" s="225">
        <f>Лист6!F46</f>
        <v>132</v>
      </c>
      <c r="F263" s="227">
        <f t="shared" si="1"/>
        <v>22</v>
      </c>
      <c r="G263" s="227"/>
      <c r="H263" s="135"/>
      <c r="I263" s="135"/>
      <c r="J263" s="135"/>
      <c r="K263" s="135"/>
      <c r="L263" s="4"/>
      <c r="M263" s="4"/>
      <c r="N263" s="4"/>
    </row>
    <row r="264" spans="1:14" x14ac:dyDescent="0.3">
      <c r="A264" s="225" t="str">
        <f>Лист7!B32</f>
        <v>Или картофель очищенный (п/ф)</v>
      </c>
      <c r="B264" s="227">
        <f>Лист7!C32</f>
        <v>24</v>
      </c>
      <c r="C264" s="225">
        <f>Лист7!D32</f>
        <v>31</v>
      </c>
      <c r="D264" s="225">
        <f>Лист7!E32</f>
        <v>24</v>
      </c>
      <c r="E264" s="225">
        <f>Лист7!F32</f>
        <v>31</v>
      </c>
      <c r="F264" s="227">
        <f t="shared" si="1"/>
        <v>7</v>
      </c>
      <c r="G264" s="227"/>
      <c r="H264" s="135"/>
      <c r="I264" s="135"/>
      <c r="J264" s="135"/>
      <c r="K264" s="135"/>
      <c r="L264" s="4"/>
      <c r="M264" s="4"/>
      <c r="N264" s="4"/>
    </row>
    <row r="265" spans="1:14" x14ac:dyDescent="0.3">
      <c r="A265" s="225" t="str">
        <f>Лист7!B44</f>
        <v>Или картофель очищенный (п/ф)</v>
      </c>
      <c r="B265" s="227">
        <f>Лист7!C44</f>
        <v>25</v>
      </c>
      <c r="C265" s="225">
        <f>Лист7!D44</f>
        <v>34</v>
      </c>
      <c r="D265" s="225">
        <f>Лист7!E44</f>
        <v>25</v>
      </c>
      <c r="E265" s="225">
        <f>Лист7!F44</f>
        <v>34</v>
      </c>
      <c r="F265" s="227">
        <f t="shared" si="1"/>
        <v>9</v>
      </c>
      <c r="G265" s="227"/>
      <c r="H265" s="135"/>
      <c r="I265" s="135"/>
      <c r="J265" s="135"/>
      <c r="K265" s="135"/>
      <c r="L265" s="4"/>
      <c r="M265" s="4"/>
      <c r="N265" s="4"/>
    </row>
    <row r="266" spans="1:14" x14ac:dyDescent="0.3">
      <c r="A266" s="225" t="str">
        <f>Лист7!B80</f>
        <v>Или картофель очищенный (п/ф)</v>
      </c>
      <c r="B266" s="225">
        <f>Лист7!C80</f>
        <v>114</v>
      </c>
      <c r="C266" s="225">
        <f>Лист7!D80</f>
        <v>120</v>
      </c>
      <c r="D266" s="225">
        <f>Лист7!E80</f>
        <v>114</v>
      </c>
      <c r="E266" s="225">
        <f>Лист7!F80</f>
        <v>120</v>
      </c>
      <c r="F266" s="227">
        <f t="shared" si="1"/>
        <v>6</v>
      </c>
      <c r="G266" s="227"/>
      <c r="H266" s="135"/>
      <c r="I266" s="135"/>
      <c r="J266" s="135"/>
      <c r="K266" s="135"/>
      <c r="L266" s="4"/>
      <c r="M266" s="4"/>
      <c r="N266" s="4"/>
    </row>
    <row r="267" spans="1:14" x14ac:dyDescent="0.3">
      <c r="A267" s="225" t="str">
        <f>Лист8!B75</f>
        <v>Или картофель очищенный (п/ф)</v>
      </c>
      <c r="B267" s="225">
        <f>Лист8!C75</f>
        <v>29</v>
      </c>
      <c r="C267" s="225">
        <f>Лист8!D75</f>
        <v>32</v>
      </c>
      <c r="D267" s="225">
        <f>Лист8!E75</f>
        <v>29</v>
      </c>
      <c r="E267" s="225">
        <f>Лист8!F75</f>
        <v>32</v>
      </c>
      <c r="F267" s="227">
        <f t="shared" si="1"/>
        <v>3</v>
      </c>
      <c r="G267" s="227"/>
      <c r="H267" s="3"/>
      <c r="I267" s="3"/>
      <c r="J267" s="3"/>
      <c r="K267" s="3"/>
      <c r="L267" s="3"/>
      <c r="M267" s="3"/>
      <c r="N267" s="3"/>
    </row>
    <row r="268" spans="1:14" x14ac:dyDescent="0.3">
      <c r="A268" s="225" t="str">
        <f>Лист9!B27</f>
        <v>Или картофель очищенный (п/ф)</v>
      </c>
      <c r="B268" s="225">
        <f>Лист9!C27</f>
        <v>14</v>
      </c>
      <c r="C268" s="225">
        <f>Лист9!D27</f>
        <v>23</v>
      </c>
      <c r="D268" s="225">
        <f>Лист9!E27</f>
        <v>14</v>
      </c>
      <c r="E268" s="225">
        <f>Лист9!F27</f>
        <v>23</v>
      </c>
      <c r="F268" s="227">
        <f t="shared" si="1"/>
        <v>9</v>
      </c>
      <c r="G268" s="227"/>
      <c r="H268" s="135"/>
      <c r="I268" s="135"/>
      <c r="J268" s="135"/>
      <c r="K268" s="135"/>
      <c r="L268" s="4"/>
      <c r="M268" s="4"/>
      <c r="N268" s="4"/>
    </row>
    <row r="269" spans="1:14" x14ac:dyDescent="0.3">
      <c r="A269" s="225" t="str">
        <f>Лист9!B41</f>
        <v>Или картофель очищенный (п/ф)</v>
      </c>
      <c r="B269" s="225">
        <f>Лист9!C41</f>
        <v>25</v>
      </c>
      <c r="C269" s="225">
        <f>Лист9!D41</f>
        <v>33</v>
      </c>
      <c r="D269" s="225">
        <f>Лист9!E41</f>
        <v>25</v>
      </c>
      <c r="E269" s="225">
        <f>Лист9!F41</f>
        <v>33</v>
      </c>
      <c r="F269" s="227">
        <f t="shared" si="1"/>
        <v>8</v>
      </c>
      <c r="G269" s="227"/>
      <c r="H269" s="3"/>
      <c r="I269" s="3"/>
      <c r="J269" s="3"/>
      <c r="K269" s="3"/>
      <c r="L269" s="3"/>
      <c r="M269" s="3"/>
      <c r="N269" s="3"/>
    </row>
    <row r="270" spans="1:14" x14ac:dyDescent="0.3">
      <c r="A270" s="225" t="str">
        <f>Лист10!B34</f>
        <v>Или картофель очищенный (п/ф)</v>
      </c>
      <c r="B270" s="225">
        <f>Лист10!C34</f>
        <v>18</v>
      </c>
      <c r="C270" s="225">
        <f>Лист10!D34</f>
        <v>24</v>
      </c>
      <c r="D270" s="225">
        <f>Лист10!E34</f>
        <v>18</v>
      </c>
      <c r="E270" s="225">
        <f>Лист10!F34</f>
        <v>24</v>
      </c>
      <c r="F270" s="227">
        <f t="shared" si="1"/>
        <v>6</v>
      </c>
      <c r="G270" s="227"/>
      <c r="H270" s="3"/>
      <c r="I270" s="3"/>
      <c r="J270" s="3"/>
      <c r="K270" s="3"/>
      <c r="L270" s="3"/>
      <c r="M270" s="3"/>
      <c r="N270" s="3"/>
    </row>
    <row r="271" spans="1:14" x14ac:dyDescent="0.3">
      <c r="A271" s="225" t="str">
        <f>Лист10!B81</f>
        <v>Или картофель очищенный (п/ф)</v>
      </c>
      <c r="B271" s="225">
        <f>Лист10!C81</f>
        <v>194</v>
      </c>
      <c r="C271" s="225">
        <f>Лист10!D81</f>
        <v>197</v>
      </c>
      <c r="D271" s="225">
        <f>Лист10!E81</f>
        <v>194</v>
      </c>
      <c r="E271" s="225">
        <f>Лист10!F81</f>
        <v>197</v>
      </c>
      <c r="F271" s="227">
        <f t="shared" si="1"/>
        <v>3</v>
      </c>
      <c r="G271" s="227"/>
      <c r="H271" s="3"/>
      <c r="I271" s="3"/>
      <c r="J271" s="3"/>
      <c r="K271" s="3"/>
      <c r="L271" s="3"/>
      <c r="M271" s="3"/>
      <c r="N271" s="3"/>
    </row>
    <row r="272" spans="1:14" x14ac:dyDescent="0.3">
      <c r="A272" s="225" t="str">
        <f>Лист11!B34</f>
        <v>Или картофель очищенный (п/ф)</v>
      </c>
      <c r="B272" s="225">
        <f>Лист11!C34</f>
        <v>38</v>
      </c>
      <c r="C272" s="225">
        <f>Лист11!D34</f>
        <v>51</v>
      </c>
      <c r="D272" s="225">
        <f>Лист11!E34</f>
        <v>38</v>
      </c>
      <c r="E272" s="225">
        <f>Лист11!F34</f>
        <v>51</v>
      </c>
      <c r="F272" s="227">
        <f t="shared" si="1"/>
        <v>13</v>
      </c>
      <c r="G272" s="227"/>
      <c r="H272" s="3"/>
      <c r="I272" s="3"/>
      <c r="J272" s="3"/>
      <c r="K272" s="3"/>
      <c r="L272" s="3"/>
      <c r="M272" s="3"/>
      <c r="N272" s="3"/>
    </row>
    <row r="273" spans="1:14" x14ac:dyDescent="0.3">
      <c r="A273" s="225" t="str">
        <f>Лист11!B50</f>
        <v>Или картофель очищенный (п/ф)</v>
      </c>
      <c r="B273" s="225">
        <f>Лист11!C50</f>
        <v>57</v>
      </c>
      <c r="C273" s="225">
        <f>Лист11!D50</f>
        <v>68</v>
      </c>
      <c r="D273" s="225">
        <f>Лист11!E50</f>
        <v>57</v>
      </c>
      <c r="E273" s="225">
        <f>Лист11!F50</f>
        <v>68</v>
      </c>
      <c r="F273" s="227">
        <f t="shared" si="1"/>
        <v>11</v>
      </c>
      <c r="G273" s="227"/>
      <c r="H273" s="135"/>
      <c r="I273" s="135"/>
      <c r="J273" s="135"/>
      <c r="K273" s="135"/>
      <c r="L273" s="4"/>
      <c r="M273" s="4"/>
      <c r="N273" s="4"/>
    </row>
    <row r="274" spans="1:14" x14ac:dyDescent="0.3">
      <c r="A274" s="225" t="str">
        <f>Лист12!B28</f>
        <v>Или картофель очищенный (п/ф)</v>
      </c>
      <c r="B274" s="225">
        <f>Лист12!C28</f>
        <v>15</v>
      </c>
      <c r="C274" s="225">
        <f>Лист12!D28</f>
        <v>25</v>
      </c>
      <c r="D274" s="225">
        <f>Лист12!E28</f>
        <v>15</v>
      </c>
      <c r="E274" s="225">
        <f>Лист12!F28</f>
        <v>25</v>
      </c>
      <c r="F274" s="227">
        <f t="shared" si="1"/>
        <v>10</v>
      </c>
      <c r="G274" s="227"/>
      <c r="H274" s="135"/>
      <c r="I274" s="135"/>
      <c r="J274" s="135"/>
      <c r="K274" s="135"/>
      <c r="L274" s="4"/>
      <c r="M274" s="4"/>
      <c r="N274" s="4"/>
    </row>
    <row r="275" spans="1:14" x14ac:dyDescent="0.3">
      <c r="A275" s="225" t="str">
        <f>Лист12!B38</f>
        <v>Или картофель очищенный (п/ф)</v>
      </c>
      <c r="B275" s="225">
        <f>Лист12!C38</f>
        <v>54</v>
      </c>
      <c r="C275" s="225">
        <f>Лист12!D38</f>
        <v>70</v>
      </c>
      <c r="D275" s="225">
        <f>Лист12!E38</f>
        <v>54</v>
      </c>
      <c r="E275" s="225">
        <f>Лист12!F38</f>
        <v>70</v>
      </c>
      <c r="F275" s="227">
        <f t="shared" si="1"/>
        <v>16</v>
      </c>
      <c r="G275" s="227"/>
      <c r="H275" s="135"/>
      <c r="I275" s="135"/>
      <c r="J275" s="135"/>
      <c r="K275" s="135"/>
      <c r="L275" s="4"/>
      <c r="M275" s="4"/>
      <c r="N275" s="4"/>
    </row>
    <row r="276" spans="1:14" x14ac:dyDescent="0.3">
      <c r="A276" s="225" t="str">
        <f>Лист12!B81</f>
        <v>Или картофель очищенный (п/ф)</v>
      </c>
      <c r="B276" s="225">
        <f>Лист12!C81</f>
        <v>97</v>
      </c>
      <c r="C276" s="225">
        <f>Лист12!D81</f>
        <v>102</v>
      </c>
      <c r="D276" s="225">
        <f>Лист12!E81</f>
        <v>97</v>
      </c>
      <c r="E276" s="225">
        <f>Лист12!F81</f>
        <v>102</v>
      </c>
      <c r="F276" s="227">
        <f t="shared" si="1"/>
        <v>5</v>
      </c>
      <c r="G276" s="227"/>
      <c r="H276" s="135"/>
      <c r="I276" s="135"/>
      <c r="J276" s="135"/>
      <c r="K276" s="135"/>
      <c r="L276" s="4"/>
      <c r="M276" s="4"/>
      <c r="N276" s="4"/>
    </row>
    <row r="277" spans="1:14" x14ac:dyDescent="0.3">
      <c r="A277" s="225" t="str">
        <f>Лист13!B39</f>
        <v>Или картофель очищенный (п/ф)</v>
      </c>
      <c r="B277" s="225">
        <f>Лист13!C39</f>
        <v>43</v>
      </c>
      <c r="C277" s="225">
        <f>Лист13!D39</f>
        <v>58</v>
      </c>
      <c r="D277" s="225">
        <f>Лист13!E39</f>
        <v>43</v>
      </c>
      <c r="E277" s="225">
        <f>Лист13!F39</f>
        <v>58</v>
      </c>
      <c r="F277" s="227">
        <f t="shared" si="1"/>
        <v>15</v>
      </c>
      <c r="G277" s="227"/>
      <c r="H277" s="3"/>
      <c r="I277" s="3"/>
      <c r="J277" s="3"/>
      <c r="K277" s="3"/>
      <c r="L277" s="3"/>
      <c r="M277" s="3"/>
      <c r="N277" s="3"/>
    </row>
    <row r="278" spans="1:14" x14ac:dyDescent="0.3">
      <c r="A278" s="225" t="str">
        <f>Лист13!B75</f>
        <v>Или картофель очищенный (п/ф)</v>
      </c>
      <c r="B278" s="225">
        <f>Лист13!C75</f>
        <v>73</v>
      </c>
      <c r="C278" s="225">
        <f>Лист13!D75</f>
        <v>83</v>
      </c>
      <c r="D278" s="225">
        <f>Лист13!E75</f>
        <v>73</v>
      </c>
      <c r="E278" s="225">
        <f>Лист13!F75</f>
        <v>83</v>
      </c>
      <c r="F278" s="227">
        <f t="shared" si="1"/>
        <v>10</v>
      </c>
      <c r="G278" s="227"/>
      <c r="H278" s="227"/>
      <c r="I278" s="227"/>
      <c r="J278" s="227"/>
      <c r="K278" s="227"/>
      <c r="L278" s="10"/>
      <c r="M278" s="10"/>
      <c r="N278" s="10"/>
    </row>
    <row r="279" spans="1:14" s="1" customFormat="1" x14ac:dyDescent="0.3">
      <c r="A279" s="225" t="str">
        <f>Лист14!B40</f>
        <v>Или картофель очищенный (п/ф)</v>
      </c>
      <c r="B279" s="227">
        <f>Лист14!C40</f>
        <v>26</v>
      </c>
      <c r="C279" s="225">
        <f>Лист14!D40</f>
        <v>35</v>
      </c>
      <c r="D279" s="225">
        <f>Лист14!E40</f>
        <v>26</v>
      </c>
      <c r="E279" s="225">
        <f>Лист14!F40</f>
        <v>35</v>
      </c>
      <c r="F279" s="227">
        <f t="shared" si="1"/>
        <v>9</v>
      </c>
      <c r="G279" s="227"/>
      <c r="H279" s="227"/>
      <c r="I279" s="227"/>
      <c r="J279" s="227"/>
      <c r="K279" s="227"/>
      <c r="L279" s="10"/>
      <c r="M279" s="10"/>
      <c r="N279" s="10"/>
    </row>
    <row r="280" spans="1:14" s="1" customFormat="1" x14ac:dyDescent="0.3">
      <c r="A280" s="225" t="str">
        <f>Лист14!B73</f>
        <v>Или картофель очищенный (п/ф)</v>
      </c>
      <c r="B280" s="225">
        <f>Лист14!C73</f>
        <v>112</v>
      </c>
      <c r="C280" s="225">
        <f>Лист14!D73</f>
        <v>121</v>
      </c>
      <c r="D280" s="225">
        <f>Лист14!E73</f>
        <v>112</v>
      </c>
      <c r="E280" s="225">
        <f>Лист14!F73</f>
        <v>121</v>
      </c>
      <c r="F280" s="227">
        <f t="shared" si="1"/>
        <v>9</v>
      </c>
      <c r="G280" s="227"/>
      <c r="H280" s="227"/>
      <c r="I280" s="227"/>
      <c r="J280" s="227"/>
      <c r="K280" s="227"/>
      <c r="L280" s="10"/>
      <c r="M280" s="10"/>
      <c r="N280" s="10"/>
    </row>
    <row r="281" spans="1:14" x14ac:dyDescent="0.3">
      <c r="A281" s="225" t="str">
        <f>Лист15!B30</f>
        <v>Или картофель очищенный (п/ф)</v>
      </c>
      <c r="B281" s="225">
        <f>Лист15!C30</f>
        <v>14</v>
      </c>
      <c r="C281" s="225">
        <f>Лист15!D30</f>
        <v>19</v>
      </c>
      <c r="D281" s="225">
        <f>Лист15!E30</f>
        <v>14</v>
      </c>
      <c r="E281" s="225">
        <f>Лист15!F30</f>
        <v>19</v>
      </c>
      <c r="F281" s="227">
        <f t="shared" si="1"/>
        <v>5</v>
      </c>
      <c r="G281" s="227"/>
      <c r="H281" s="135"/>
      <c r="I281" s="135"/>
      <c r="J281" s="135"/>
      <c r="K281" s="135"/>
      <c r="L281" s="4"/>
      <c r="M281" s="4"/>
      <c r="N281" s="4"/>
    </row>
    <row r="282" spans="1:14" x14ac:dyDescent="0.3">
      <c r="A282" s="225" t="str">
        <f>Лист15!B45</f>
        <v>Или картофель очищенный (п/ф)</v>
      </c>
      <c r="B282" s="225">
        <f>Лист15!C45</f>
        <v>79</v>
      </c>
      <c r="C282" s="225">
        <f>Лист15!D45</f>
        <v>84</v>
      </c>
      <c r="D282" s="225">
        <f>Лист15!E45</f>
        <v>79</v>
      </c>
      <c r="E282" s="225">
        <f>Лист15!F45</f>
        <v>84</v>
      </c>
      <c r="F282" s="227">
        <f t="shared" si="1"/>
        <v>5</v>
      </c>
      <c r="G282" s="227"/>
      <c r="H282" s="2"/>
      <c r="I282" s="2"/>
      <c r="J282" s="2"/>
      <c r="K282" s="2"/>
      <c r="L282" s="2"/>
      <c r="M282" s="2"/>
      <c r="N282" s="2"/>
    </row>
    <row r="283" spans="1:14" x14ac:dyDescent="0.3">
      <c r="A283" s="225" t="str">
        <f>Лист16!B28</f>
        <v>Или картофель очищенный (п/ф)</v>
      </c>
      <c r="B283" s="225">
        <f>Лист16!C28</f>
        <v>22</v>
      </c>
      <c r="C283" s="225">
        <f>Лист16!D28</f>
        <v>29</v>
      </c>
      <c r="D283" s="225">
        <f>Лист16!E28</f>
        <v>22</v>
      </c>
      <c r="E283" s="225">
        <f>Лист16!F28</f>
        <v>29</v>
      </c>
      <c r="F283" s="227">
        <f t="shared" si="1"/>
        <v>7</v>
      </c>
      <c r="G283" s="227"/>
      <c r="H283" s="2"/>
      <c r="I283" s="2"/>
      <c r="J283" s="2"/>
      <c r="K283" s="2"/>
      <c r="L283" s="2"/>
      <c r="M283" s="2"/>
      <c r="N283" s="2"/>
    </row>
    <row r="284" spans="1:14" x14ac:dyDescent="0.3">
      <c r="A284" s="225" t="str">
        <f>Лист16!B45</f>
        <v>Или картофель очищенный (п/ф)</v>
      </c>
      <c r="B284" s="225">
        <f>Лист16!C45</f>
        <v>25</v>
      </c>
      <c r="C284" s="225">
        <f>Лист16!D45</f>
        <v>33</v>
      </c>
      <c r="D284" s="225">
        <f>Лист16!E45</f>
        <v>25</v>
      </c>
      <c r="E284" s="225">
        <f>Лист16!F45</f>
        <v>33</v>
      </c>
      <c r="F284" s="227">
        <f t="shared" si="1"/>
        <v>8</v>
      </c>
      <c r="G284" s="227"/>
      <c r="H284" s="226"/>
      <c r="I284" s="226"/>
      <c r="J284" s="226"/>
      <c r="K284" s="226"/>
      <c r="L284" s="221"/>
      <c r="M284" s="221"/>
      <c r="N284" s="221"/>
    </row>
    <row r="285" spans="1:14" x14ac:dyDescent="0.3">
      <c r="A285" s="225" t="str">
        <f>Лист16!B79</f>
        <v>Или картофель очищенный (п/ф)</v>
      </c>
      <c r="B285" s="225">
        <f>Лист16!C79</f>
        <v>128</v>
      </c>
      <c r="C285" s="225">
        <f>Лист16!D79</f>
        <v>128</v>
      </c>
      <c r="D285" s="225">
        <f>Лист16!E79</f>
        <v>128</v>
      </c>
      <c r="E285" s="225">
        <f>Лист16!F79</f>
        <v>128</v>
      </c>
      <c r="F285" s="227">
        <f t="shared" si="1"/>
        <v>0</v>
      </c>
      <c r="G285" s="227"/>
      <c r="H285" s="2"/>
      <c r="I285" s="2"/>
      <c r="J285" s="2"/>
      <c r="K285" s="2"/>
      <c r="L285" s="2"/>
      <c r="M285" s="2"/>
      <c r="N285" s="2"/>
    </row>
    <row r="286" spans="1:14" x14ac:dyDescent="0.3">
      <c r="A286" s="225" t="str">
        <f>Лист17!B39</f>
        <v>Или картофель очищенный (п/ф)</v>
      </c>
      <c r="B286" s="225">
        <f>Лист17!C39</f>
        <v>22</v>
      </c>
      <c r="C286" s="225">
        <f>Лист17!D39</f>
        <v>30</v>
      </c>
      <c r="D286" s="225">
        <f>Лист17!E39</f>
        <v>22</v>
      </c>
      <c r="E286" s="225">
        <f>Лист17!F39</f>
        <v>30</v>
      </c>
      <c r="F286" s="227">
        <f t="shared" si="1"/>
        <v>8</v>
      </c>
      <c r="G286" s="227"/>
      <c r="H286" s="2"/>
      <c r="I286" s="2"/>
      <c r="J286" s="2"/>
      <c r="K286" s="2"/>
      <c r="L286" s="2"/>
      <c r="M286" s="2"/>
      <c r="N286" s="2"/>
    </row>
    <row r="287" spans="1:14" x14ac:dyDescent="0.3">
      <c r="A287" s="225" t="str">
        <f>Лист17!B73</f>
        <v>Или картофель очищенный (п/ф)</v>
      </c>
      <c r="B287" s="225">
        <f>Лист17!C73</f>
        <v>133</v>
      </c>
      <c r="C287" s="225">
        <f>Лист17!D73</f>
        <v>150</v>
      </c>
      <c r="D287" s="225">
        <f>Лист17!E73</f>
        <v>133</v>
      </c>
      <c r="E287" s="225">
        <f>Лист17!F73</f>
        <v>150</v>
      </c>
      <c r="F287" s="227">
        <f t="shared" si="1"/>
        <v>17</v>
      </c>
      <c r="G287" s="227"/>
      <c r="H287" s="226"/>
      <c r="I287" s="226"/>
      <c r="J287" s="226"/>
      <c r="K287" s="226"/>
      <c r="L287" s="221"/>
      <c r="M287" s="221"/>
      <c r="N287" s="221"/>
    </row>
    <row r="288" spans="1:14" x14ac:dyDescent="0.3">
      <c r="A288" s="225" t="str">
        <f>Лист18!B25</f>
        <v>Или картофель очищенный (п/ф)</v>
      </c>
      <c r="B288" s="225">
        <f>Лист18!C25</f>
        <v>24</v>
      </c>
      <c r="C288" s="225">
        <f>Лист18!D25</f>
        <v>35</v>
      </c>
      <c r="D288" s="225">
        <f>Лист18!E25</f>
        <v>24</v>
      </c>
      <c r="E288" s="225">
        <f>Лист18!F25</f>
        <v>35</v>
      </c>
      <c r="F288" s="227">
        <f t="shared" si="1"/>
        <v>11</v>
      </c>
      <c r="G288" s="227"/>
      <c r="H288" s="2"/>
      <c r="I288" s="2"/>
      <c r="J288" s="2"/>
      <c r="K288" s="2"/>
      <c r="L288" s="2"/>
      <c r="M288" s="2"/>
      <c r="N288" s="2"/>
    </row>
    <row r="289" spans="1:14" x14ac:dyDescent="0.3">
      <c r="A289" s="225" t="str">
        <f>Лист18!B35</f>
        <v>Или картофель очищенный (п/ф)</v>
      </c>
      <c r="B289" s="227">
        <f>Лист18!C35</f>
        <v>43</v>
      </c>
      <c r="C289" s="225">
        <f>Лист18!D35</f>
        <v>58</v>
      </c>
      <c r="D289" s="225">
        <f>Лист18!E35</f>
        <v>43</v>
      </c>
      <c r="E289" s="225">
        <f>Лист18!F35</f>
        <v>58</v>
      </c>
      <c r="F289" s="227">
        <f t="shared" si="1"/>
        <v>15</v>
      </c>
      <c r="G289" s="227"/>
      <c r="H289" s="226"/>
      <c r="I289" s="226"/>
      <c r="J289" s="226"/>
      <c r="K289" s="226"/>
      <c r="L289" s="221"/>
      <c r="M289" s="221"/>
      <c r="N289" s="221"/>
    </row>
    <row r="290" spans="1:14" x14ac:dyDescent="0.3">
      <c r="A290" s="225" t="str">
        <f>Лист18!B61</f>
        <v>Или картофель очищенный (п/ф)</v>
      </c>
      <c r="B290" s="227">
        <f>Лист18!C61</f>
        <v>49</v>
      </c>
      <c r="C290" s="225">
        <f>Лист18!D61</f>
        <v>54</v>
      </c>
      <c r="D290" s="225">
        <f>Лист18!E61</f>
        <v>49</v>
      </c>
      <c r="E290" s="225">
        <f>Лист18!F61</f>
        <v>54</v>
      </c>
      <c r="F290" s="227">
        <f t="shared" si="1"/>
        <v>5</v>
      </c>
      <c r="G290" s="227"/>
      <c r="H290" s="226"/>
      <c r="I290" s="226"/>
      <c r="J290" s="226"/>
      <c r="K290" s="226"/>
      <c r="L290" s="221"/>
      <c r="M290" s="221"/>
      <c r="N290" s="221"/>
    </row>
    <row r="291" spans="1:14" x14ac:dyDescent="0.3">
      <c r="A291" s="225" t="str">
        <f>Лист19!B51</f>
        <v>Или картофель очищенный (п/ф)</v>
      </c>
      <c r="B291" s="225">
        <f>Лист19!C51</f>
        <v>37</v>
      </c>
      <c r="C291" s="225">
        <f>Лист19!D51</f>
        <v>41</v>
      </c>
      <c r="D291" s="225">
        <f>Лист19!E51</f>
        <v>37</v>
      </c>
      <c r="E291" s="225">
        <f>Лист19!F51</f>
        <v>41</v>
      </c>
      <c r="F291" s="227">
        <f t="shared" si="1"/>
        <v>4</v>
      </c>
      <c r="G291" s="227"/>
      <c r="H291" s="226"/>
      <c r="I291" s="226"/>
      <c r="J291" s="226"/>
      <c r="K291" s="226"/>
      <c r="L291" s="221"/>
      <c r="M291" s="221"/>
      <c r="N291" s="221"/>
    </row>
    <row r="292" spans="1:14" x14ac:dyDescent="0.3">
      <c r="A292" s="225" t="str">
        <f>Лист19!B78</f>
        <v>Или картофель очищенный (п/ф)</v>
      </c>
      <c r="B292" s="225">
        <f>Лист19!C78</f>
        <v>65</v>
      </c>
      <c r="C292" s="225">
        <f>Лист19!D78</f>
        <v>70</v>
      </c>
      <c r="D292" s="225">
        <f>Лист19!E78</f>
        <v>65</v>
      </c>
      <c r="E292" s="225">
        <f>Лист19!F78</f>
        <v>70</v>
      </c>
      <c r="F292" s="227">
        <f t="shared" si="1"/>
        <v>5</v>
      </c>
      <c r="G292" s="227"/>
      <c r="H292" s="226"/>
      <c r="I292" s="226"/>
      <c r="J292" s="226"/>
      <c r="K292" s="226"/>
      <c r="L292" s="221"/>
      <c r="M292" s="221"/>
      <c r="N292" s="221"/>
    </row>
    <row r="293" spans="1:14" x14ac:dyDescent="0.3">
      <c r="A293" s="225" t="str">
        <f>Лист20!B28</f>
        <v>Или картофель очищенный (п/ф)</v>
      </c>
      <c r="B293" s="225">
        <f>Лист20!C28</f>
        <v>20</v>
      </c>
      <c r="C293" s="225">
        <f>Лист20!D28</f>
        <v>26</v>
      </c>
      <c r="D293" s="225">
        <f>Лист20!E28</f>
        <v>20</v>
      </c>
      <c r="E293" s="225">
        <f>Лист20!F28</f>
        <v>26</v>
      </c>
      <c r="F293" s="227">
        <f t="shared" si="1"/>
        <v>6</v>
      </c>
      <c r="G293" s="227"/>
      <c r="H293" s="226"/>
      <c r="I293" s="226"/>
      <c r="J293" s="226"/>
      <c r="K293" s="226"/>
      <c r="L293" s="221"/>
      <c r="M293" s="221"/>
      <c r="N293" s="221"/>
    </row>
    <row r="294" spans="1:14" x14ac:dyDescent="0.3">
      <c r="A294" s="225" t="str">
        <f>Лист20!B41</f>
        <v>Или картофель очищенный (п/ф)</v>
      </c>
      <c r="B294" s="227">
        <f>Лист20!C41</f>
        <v>43</v>
      </c>
      <c r="C294" s="225">
        <f>Лист20!D41</f>
        <v>58</v>
      </c>
      <c r="D294" s="225">
        <f>Лист20!E41</f>
        <v>43</v>
      </c>
      <c r="E294" s="225">
        <f>Лист20!F41</f>
        <v>58</v>
      </c>
      <c r="F294" s="227">
        <f t="shared" si="1"/>
        <v>15</v>
      </c>
      <c r="G294" s="227"/>
      <c r="H294" s="226"/>
      <c r="I294" s="226"/>
      <c r="J294" s="226"/>
      <c r="K294" s="226"/>
      <c r="L294" s="221"/>
      <c r="M294" s="221"/>
      <c r="N294" s="221"/>
    </row>
    <row r="295" spans="1:14" x14ac:dyDescent="0.3">
      <c r="A295" s="225" t="str">
        <f>Лист20!B77</f>
        <v>Или картофель очищенный (п/ф)</v>
      </c>
      <c r="B295" s="225">
        <f>Лист20!C77</f>
        <v>97</v>
      </c>
      <c r="C295" s="225">
        <f>Лист20!D77</f>
        <v>102</v>
      </c>
      <c r="D295" s="225">
        <f>Лист20!E77</f>
        <v>97</v>
      </c>
      <c r="E295" s="225">
        <f>Лист20!F77</f>
        <v>102</v>
      </c>
      <c r="F295" s="227">
        <f t="shared" si="1"/>
        <v>5</v>
      </c>
      <c r="G295" s="227"/>
      <c r="H295" s="226"/>
      <c r="I295" s="226"/>
      <c r="J295" s="226"/>
      <c r="K295" s="226"/>
      <c r="L295" s="221"/>
      <c r="M295" s="221"/>
      <c r="N295" s="221"/>
    </row>
    <row r="296" spans="1:14" x14ac:dyDescent="0.3">
      <c r="A296" s="225" t="str">
        <f>Лист7!B59</f>
        <v>Или лук репчатый очищенный (п/ф</v>
      </c>
      <c r="B296" s="225">
        <f>Лист7!C59</f>
        <v>8</v>
      </c>
      <c r="C296" s="225">
        <f>Лист7!D59</f>
        <v>11</v>
      </c>
      <c r="D296" s="225">
        <f>Лист7!E59</f>
        <v>8</v>
      </c>
      <c r="E296" s="225">
        <f>Лист7!F59</f>
        <v>11</v>
      </c>
      <c r="F296" s="227">
        <f>C296-E296</f>
        <v>0</v>
      </c>
      <c r="G296" s="227" t="str">
        <f>A296</f>
        <v>Или лук репчатый очищенный (п/ф</v>
      </c>
      <c r="H296" s="227">
        <f>B296+B306+B307+B308+B309+B310+B311+B312+B313+B314+B315+B316+B317+B318+B319+B320+B321+B322+B323+B324+B325+B326+B327+B328+B329+B330+B331+B332+B333+B334+B335+B336+B337+B338+B339+B340+B341+B342+B343+B344+B345+B346+B347+B348+B349+B350+B351+B352+B353+B354+B355+B356+B357+B358+B359+B360+B361+B362+B363+B364+B365+B366+B367+B368+B369+B370+B305+B304+B303+B302+B300+B301+B298+B299+B297</f>
        <v>505</v>
      </c>
      <c r="I296" s="227">
        <f>C296+C306+C307+C308+C309+C310+C311+C312+C313+C314+C315+C316+C317+C318+C319+C320+C321+C322+C323+C324+C325+C326+C327+C328+C329+C330+C331+C332+C333+C334+C335+C336+C337+C338+C339+C340+C341+C342+C343+C344+C345+C346+C347+C348+C349+C350+C351+C352+C353+C354+C355+C356+C357+C358+C359+C360+C361+C362+C363+C364+C365+C366+C367+C368+C369+C370+C305+C304+C303+C302+C300+C301+C298+C299+C297</f>
        <v>625</v>
      </c>
      <c r="J296" s="227">
        <f>D296+D306+D307+D308+D309+D310+D311+D312+D313+D314+D315+D316+D317+D318+D319+D320+D321+D322+D323+D324+D325+D326+D327+D328+D329+D330+D331+D332+D333+D334+D335+D336+D337+D338+D339+D340+D341+D342+D343+D344+D345+D346+D347+D348+D349+D350+D351+D352+D353+D354+D355+D356+D357+D358+D359+D360+D361+D362+D363+D364+D365+D366+D367+D368+D369+D370+D305+D304+D303+D302+D300+D301+D298+D299+D297</f>
        <v>505</v>
      </c>
      <c r="K296" s="227">
        <f>E296+E306+E307+E308+E309+E310+E311+E312+E313+E314+E315+E316+E317+E318+E319+E320+E321+E322+E323+E324+E325+E326+E327+E328+E329+E330+E331+E332+E333+E334+E335+E336+E337+E338+E339+E340+E341+E342+E343+E344+E345+E346+E347+E348+E349+E350+E351+E352+E353+E354+E355+E356+E357+E358+E359+E360+E361+E362+E363+E364+E365+E366+E367+E368+E369+E370+E305+E304+E303+E302+E300+E301+E298+E299+E297</f>
        <v>625</v>
      </c>
      <c r="L296" s="221"/>
      <c r="M296" s="221"/>
      <c r="N296" s="221"/>
    </row>
    <row r="297" spans="1:14" s="220" customFormat="1" x14ac:dyDescent="0.3">
      <c r="A297" s="225" t="str">
        <f>Лист17!B81</f>
        <v>Или лук репчатый очищенный (п/ф)</v>
      </c>
      <c r="B297" s="225">
        <f>Лист17!C81</f>
        <v>14</v>
      </c>
      <c r="C297" s="225">
        <f>Лист17!D81</f>
        <v>16</v>
      </c>
      <c r="D297" s="225">
        <f>Лист17!E81</f>
        <v>14</v>
      </c>
      <c r="E297" s="225">
        <f>Лист17!F81</f>
        <v>16</v>
      </c>
      <c r="F297" s="227"/>
      <c r="G297" s="227"/>
      <c r="H297" s="227"/>
      <c r="I297" s="227"/>
      <c r="J297" s="227"/>
      <c r="K297" s="227"/>
      <c r="L297" s="221"/>
      <c r="M297" s="221"/>
      <c r="N297" s="221"/>
    </row>
    <row r="298" spans="1:14" s="220" customFormat="1" x14ac:dyDescent="0.3">
      <c r="A298" s="225" t="str">
        <f>Лист2!B54</f>
        <v>Или лук репчатый очищенный (п/ф)</v>
      </c>
      <c r="B298" s="225">
        <f>Лист2!C54</f>
        <v>6</v>
      </c>
      <c r="C298" s="225">
        <f>Лист2!D54</f>
        <v>7</v>
      </c>
      <c r="D298" s="225">
        <f>Лист2!E54</f>
        <v>6</v>
      </c>
      <c r="E298" s="225">
        <f>Лист2!F54</f>
        <v>7</v>
      </c>
      <c r="F298" s="225">
        <f>Лист2!G54</f>
        <v>0</v>
      </c>
      <c r="G298" s="227"/>
      <c r="H298" s="227"/>
      <c r="I298" s="227"/>
      <c r="J298" s="227"/>
      <c r="K298" s="227"/>
      <c r="L298" s="221"/>
      <c r="M298" s="221"/>
      <c r="N298" s="221"/>
    </row>
    <row r="299" spans="1:14" s="220" customFormat="1" x14ac:dyDescent="0.3">
      <c r="A299" s="225" t="str">
        <f>Лист19!B43</f>
        <v>Или лук репчатый очищенный (п/ф)</v>
      </c>
      <c r="B299" s="225">
        <f>Лист19!C43</f>
        <v>6</v>
      </c>
      <c r="C299" s="225">
        <f>Лист19!D43</f>
        <v>7</v>
      </c>
      <c r="D299" s="225">
        <f>Лист19!E43</f>
        <v>6</v>
      </c>
      <c r="E299" s="225">
        <f>Лист19!F43</f>
        <v>7</v>
      </c>
      <c r="F299" s="225">
        <f>Лист19!G43</f>
        <v>0</v>
      </c>
      <c r="G299" s="227"/>
      <c r="H299" s="227"/>
      <c r="I299" s="227"/>
      <c r="J299" s="227"/>
      <c r="K299" s="227"/>
      <c r="L299" s="221"/>
      <c r="M299" s="221"/>
      <c r="N299" s="221"/>
    </row>
    <row r="300" spans="1:14" s="220" customFormat="1" x14ac:dyDescent="0.3">
      <c r="A300" s="225" t="str">
        <f>Лист9!B55</f>
        <v>Или лук репчатый очищенный (п/ф)</v>
      </c>
      <c r="B300" s="225">
        <f>Лист9!C55</f>
        <v>6</v>
      </c>
      <c r="C300" s="225">
        <f>Лист9!D55</f>
        <v>7</v>
      </c>
      <c r="D300" s="225">
        <f>Лист9!E55</f>
        <v>6</v>
      </c>
      <c r="E300" s="225">
        <f>Лист9!F55</f>
        <v>7</v>
      </c>
      <c r="F300" s="225">
        <f>Лист9!G55</f>
        <v>0</v>
      </c>
      <c r="G300" s="227"/>
      <c r="H300" s="227"/>
      <c r="I300" s="227"/>
      <c r="J300" s="227"/>
      <c r="K300" s="227"/>
      <c r="L300" s="221"/>
      <c r="M300" s="221"/>
      <c r="N300" s="221"/>
    </row>
    <row r="301" spans="1:14" s="220" customFormat="1" x14ac:dyDescent="0.3">
      <c r="A301" s="225" t="str">
        <f>Лист16!B57</f>
        <v>Или лук репчатый очищенный (п/ф)</v>
      </c>
      <c r="B301" s="225">
        <f>Лист16!C57</f>
        <v>6</v>
      </c>
      <c r="C301" s="225">
        <f>Лист16!D57</f>
        <v>7</v>
      </c>
      <c r="D301" s="225">
        <f>Лист16!E57</f>
        <v>6</v>
      </c>
      <c r="E301" s="225">
        <f>Лист16!F57</f>
        <v>7</v>
      </c>
      <c r="F301" s="225">
        <f>Лист16!G57</f>
        <v>0</v>
      </c>
      <c r="G301" s="227"/>
      <c r="H301" s="227"/>
      <c r="I301" s="227"/>
      <c r="J301" s="227"/>
      <c r="K301" s="227"/>
      <c r="L301" s="221"/>
      <c r="M301" s="221"/>
      <c r="N301" s="221"/>
    </row>
    <row r="302" spans="1:14" s="220" customFormat="1" x14ac:dyDescent="0.3">
      <c r="A302" s="225" t="str">
        <f>Лист6!B74</f>
        <v>Или лук репчатый очищенный (п/ф)</v>
      </c>
      <c r="B302" s="225">
        <f>Лист6!C74</f>
        <v>15</v>
      </c>
      <c r="C302" s="225">
        <f>Лист6!D74</f>
        <v>18</v>
      </c>
      <c r="D302" s="225">
        <f>Лист6!E74</f>
        <v>15</v>
      </c>
      <c r="E302" s="225">
        <f>Лист6!F74</f>
        <v>18</v>
      </c>
      <c r="F302" s="225">
        <f>Лист6!G74</f>
        <v>0</v>
      </c>
      <c r="G302" s="227"/>
      <c r="H302" s="227"/>
      <c r="I302" s="227"/>
      <c r="J302" s="227"/>
      <c r="K302" s="227"/>
      <c r="L302" s="221"/>
      <c r="M302" s="221"/>
      <c r="N302" s="221"/>
    </row>
    <row r="303" spans="1:14" s="220" customFormat="1" x14ac:dyDescent="0.3">
      <c r="A303" s="225" t="str">
        <f>Лист10!B76</f>
        <v>Или лук репчатый очищенный (п/ф)</v>
      </c>
      <c r="B303" s="225">
        <f>Лист10!C76</f>
        <v>10</v>
      </c>
      <c r="C303" s="225">
        <f>Лист10!D76</f>
        <v>12</v>
      </c>
      <c r="D303" s="225">
        <f>Лист10!E76</f>
        <v>10</v>
      </c>
      <c r="E303" s="225">
        <f>Лист10!F76</f>
        <v>12</v>
      </c>
      <c r="F303" s="225">
        <f>Лист10!G76</f>
        <v>0</v>
      </c>
      <c r="G303" s="227"/>
      <c r="H303" s="227"/>
      <c r="I303" s="227"/>
      <c r="J303" s="227"/>
      <c r="K303" s="227"/>
      <c r="L303" s="221"/>
      <c r="M303" s="221"/>
      <c r="N303" s="221"/>
    </row>
    <row r="304" spans="1:14" s="1" customFormat="1" x14ac:dyDescent="0.3">
      <c r="A304" s="225" t="str">
        <f>Лист10!B59</f>
        <v>Или лук репчатый очищенный (п/ф)</v>
      </c>
      <c r="B304" s="225">
        <f>Лист10!C59</f>
        <v>5</v>
      </c>
      <c r="C304" s="225">
        <f>Лист10!D59</f>
        <v>11</v>
      </c>
      <c r="D304" s="225">
        <f>Лист10!E59</f>
        <v>5</v>
      </c>
      <c r="E304" s="225">
        <f>Лист10!F59</f>
        <v>11</v>
      </c>
      <c r="F304" s="227">
        <f t="shared" ref="F304:F321" si="2">C304-E304</f>
        <v>0</v>
      </c>
      <c r="G304" s="227"/>
      <c r="H304" s="227"/>
      <c r="I304" s="227"/>
      <c r="J304" s="227"/>
      <c r="K304" s="227"/>
      <c r="L304" s="221"/>
      <c r="M304" s="221"/>
      <c r="N304" s="221"/>
    </row>
    <row r="305" spans="1:14" s="1" customFormat="1" x14ac:dyDescent="0.3">
      <c r="A305" s="225" t="str">
        <f>Лист6!B24</f>
        <v>Или лук репчатый очищенный (п/ф)</v>
      </c>
      <c r="B305" s="225">
        <f>Лист6!C24</f>
        <v>3</v>
      </c>
      <c r="C305" s="225">
        <f>Лист6!D24</f>
        <v>4</v>
      </c>
      <c r="D305" s="225">
        <f>Лист6!E24</f>
        <v>3</v>
      </c>
      <c r="E305" s="225">
        <f>Лист6!F24</f>
        <v>4</v>
      </c>
      <c r="F305" s="227">
        <f t="shared" si="2"/>
        <v>0</v>
      </c>
      <c r="G305" s="227"/>
      <c r="H305" s="227"/>
      <c r="I305" s="227"/>
      <c r="J305" s="227"/>
      <c r="K305" s="227"/>
      <c r="L305" s="221"/>
      <c r="M305" s="221"/>
      <c r="N305" s="221"/>
    </row>
    <row r="306" spans="1:14" x14ac:dyDescent="0.3">
      <c r="A306" s="225" t="str">
        <f>Лист7!B91</f>
        <v>Или лук репчатый очищенный (п/ф</v>
      </c>
      <c r="B306" s="225">
        <f>Лист7!C91</f>
        <v>1</v>
      </c>
      <c r="C306" s="225">
        <f>Лист7!D91</f>
        <v>2</v>
      </c>
      <c r="D306" s="225">
        <f>Лист7!E91</f>
        <v>1</v>
      </c>
      <c r="E306" s="225">
        <f>Лист7!F91</f>
        <v>2</v>
      </c>
      <c r="F306" s="227">
        <f t="shared" si="2"/>
        <v>0</v>
      </c>
      <c r="G306" s="226"/>
      <c r="H306" s="226"/>
      <c r="I306" s="226"/>
      <c r="J306" s="226"/>
      <c r="K306" s="226"/>
      <c r="L306" s="221"/>
      <c r="M306" s="221"/>
      <c r="N306" s="221"/>
    </row>
    <row r="307" spans="1:14" x14ac:dyDescent="0.3">
      <c r="A307" s="225" t="str">
        <f>Лист1!B33</f>
        <v>Или лук репчатый очищенный (п/ф)</v>
      </c>
      <c r="B307" s="225">
        <f>Лист1!C33</f>
        <v>2</v>
      </c>
      <c r="C307" s="225">
        <f>Лист1!D33</f>
        <v>3</v>
      </c>
      <c r="D307" s="225">
        <f>Лист1!E33</f>
        <v>2</v>
      </c>
      <c r="E307" s="225">
        <f>Лист1!F33</f>
        <v>3</v>
      </c>
      <c r="F307" s="227">
        <f t="shared" si="2"/>
        <v>0</v>
      </c>
      <c r="G307" s="226"/>
      <c r="H307" s="226"/>
      <c r="I307" s="226"/>
      <c r="J307" s="226"/>
      <c r="K307" s="226"/>
      <c r="L307" s="221"/>
      <c r="M307" s="221"/>
      <c r="N307" s="221"/>
    </row>
    <row r="308" spans="1:14" x14ac:dyDescent="0.3">
      <c r="A308" s="225" t="str">
        <f>Лист1!B44</f>
        <v>Или лук репчатый очищенный (п/ф)</v>
      </c>
      <c r="B308" s="225">
        <f>Лист1!C44</f>
        <v>6</v>
      </c>
      <c r="C308" s="225">
        <f>Лист1!D44</f>
        <v>8</v>
      </c>
      <c r="D308" s="225">
        <f>Лист1!E44</f>
        <v>6</v>
      </c>
      <c r="E308" s="225">
        <f>Лист1!F44</f>
        <v>8</v>
      </c>
      <c r="F308" s="227">
        <f t="shared" si="2"/>
        <v>0</v>
      </c>
      <c r="G308" s="226"/>
      <c r="H308" s="226"/>
      <c r="I308" s="226"/>
      <c r="J308" s="226"/>
      <c r="K308" s="226"/>
      <c r="L308" s="221"/>
      <c r="M308" s="221"/>
      <c r="N308" s="221"/>
    </row>
    <row r="309" spans="1:14" x14ac:dyDescent="0.3">
      <c r="A309" s="225" t="str">
        <f>Лист1!B57</f>
        <v>Или лук репчатый очищенный (п/ф)</v>
      </c>
      <c r="B309" s="225">
        <f>Лист1!C57</f>
        <v>4</v>
      </c>
      <c r="C309" s="225">
        <f>Лист1!D57</f>
        <v>5</v>
      </c>
      <c r="D309" s="225">
        <f>Лист1!E57</f>
        <v>4</v>
      </c>
      <c r="E309" s="225">
        <f>Лист1!F57</f>
        <v>5</v>
      </c>
      <c r="F309" s="227">
        <f t="shared" si="2"/>
        <v>0</v>
      </c>
      <c r="G309" s="226"/>
      <c r="H309" s="226"/>
      <c r="I309" s="226"/>
      <c r="J309" s="226"/>
      <c r="K309" s="226"/>
      <c r="L309" s="221"/>
      <c r="M309" s="221"/>
      <c r="N309" s="221"/>
    </row>
    <row r="310" spans="1:14" x14ac:dyDescent="0.3">
      <c r="A310" s="225" t="str">
        <f>Лист1!B80</f>
        <v>Или лук репчатый очищенный (п/ф)</v>
      </c>
      <c r="B310" s="225">
        <f>Лист1!C80</f>
        <v>8</v>
      </c>
      <c r="C310" s="225">
        <f>Лист1!D80</f>
        <v>9</v>
      </c>
      <c r="D310" s="225">
        <f>Лист1!E80</f>
        <v>8</v>
      </c>
      <c r="E310" s="225">
        <f>Лист1!F80</f>
        <v>9</v>
      </c>
      <c r="F310" s="227">
        <f t="shared" si="2"/>
        <v>0</v>
      </c>
      <c r="G310" s="226"/>
      <c r="H310" s="226"/>
      <c r="I310" s="226"/>
      <c r="J310" s="226"/>
      <c r="K310" s="226"/>
      <c r="L310" s="221"/>
      <c r="M310" s="221"/>
      <c r="N310" s="221"/>
    </row>
    <row r="311" spans="1:14" x14ac:dyDescent="0.3">
      <c r="A311" s="225" t="str">
        <f>Лист1!B85</f>
        <v>Или лук репчатый очищенный (п/ф)</v>
      </c>
      <c r="B311" s="225">
        <f>Лист1!C85</f>
        <v>4</v>
      </c>
      <c r="C311" s="225">
        <f>Лист1!D85</f>
        <v>5</v>
      </c>
      <c r="D311" s="225">
        <f>Лист1!E85</f>
        <v>4</v>
      </c>
      <c r="E311" s="225">
        <f>Лист1!F85</f>
        <v>5</v>
      </c>
      <c r="F311" s="227">
        <f t="shared" si="2"/>
        <v>0</v>
      </c>
      <c r="G311" s="226"/>
      <c r="H311" s="226"/>
      <c r="I311" s="226"/>
      <c r="J311" s="226"/>
      <c r="K311" s="226"/>
      <c r="L311" s="221"/>
      <c r="M311" s="221"/>
      <c r="N311" s="221"/>
    </row>
    <row r="312" spans="1:14" x14ac:dyDescent="0.3">
      <c r="A312" s="225" t="str">
        <f>Лист1!B95</f>
        <v>Или лук репчатый очищенный (п/ф)</v>
      </c>
      <c r="B312" s="225">
        <f>Лист1!C95</f>
        <v>6</v>
      </c>
      <c r="C312" s="225">
        <f>Лист1!D95</f>
        <v>6</v>
      </c>
      <c r="D312" s="225">
        <f>Лист1!E95</f>
        <v>6</v>
      </c>
      <c r="E312" s="225">
        <f>Лист1!F95</f>
        <v>6</v>
      </c>
      <c r="F312" s="227">
        <f t="shared" si="2"/>
        <v>0</v>
      </c>
      <c r="G312" s="226"/>
      <c r="H312" s="226"/>
      <c r="I312" s="226"/>
      <c r="J312" s="226"/>
      <c r="K312" s="226"/>
      <c r="L312" s="221"/>
      <c r="M312" s="221"/>
      <c r="N312" s="221"/>
    </row>
    <row r="313" spans="1:14" x14ac:dyDescent="0.3">
      <c r="A313" s="225" t="str">
        <f>Лист2!B26</f>
        <v>Или лук репчатый очищенный (п/ф)</v>
      </c>
      <c r="B313" s="225">
        <f>Лист2!C26</f>
        <v>2</v>
      </c>
      <c r="C313" s="225">
        <f>Лист2!D26</f>
        <v>3</v>
      </c>
      <c r="D313" s="225">
        <f>Лист2!E26</f>
        <v>2</v>
      </c>
      <c r="E313" s="225">
        <f>Лист2!F26</f>
        <v>3</v>
      </c>
      <c r="F313" s="227">
        <f t="shared" si="2"/>
        <v>0</v>
      </c>
      <c r="G313" s="226"/>
      <c r="H313" s="226"/>
      <c r="I313" s="226"/>
      <c r="J313" s="226"/>
      <c r="K313" s="226"/>
      <c r="L313" s="221"/>
      <c r="M313" s="221"/>
      <c r="N313" s="221"/>
    </row>
    <row r="314" spans="1:14" x14ac:dyDescent="0.3">
      <c r="A314" s="225" t="str">
        <f>Лист2!B36</f>
        <v>Или лук репчатый очищенный (п/ф)</v>
      </c>
      <c r="B314" s="225">
        <f>Лист2!C36</f>
        <v>6</v>
      </c>
      <c r="C314" s="225">
        <f>Лист2!D36</f>
        <v>8</v>
      </c>
      <c r="D314" s="225">
        <f>Лист2!E36</f>
        <v>6</v>
      </c>
      <c r="E314" s="225">
        <f>Лист2!F36</f>
        <v>8</v>
      </c>
      <c r="F314" s="227">
        <f t="shared" si="2"/>
        <v>0</v>
      </c>
      <c r="G314" s="226"/>
      <c r="H314" s="226"/>
      <c r="I314" s="226"/>
      <c r="J314" s="226"/>
      <c r="K314" s="226"/>
      <c r="L314" s="221"/>
      <c r="M314" s="221"/>
      <c r="N314" s="221"/>
    </row>
    <row r="315" spans="1:14" x14ac:dyDescent="0.3">
      <c r="A315" s="225" t="str">
        <f>Лист3!B40</f>
        <v>Или лук репчатый очищенный (п/ф)</v>
      </c>
      <c r="B315" s="225">
        <f>Лист3!C40</f>
        <v>6</v>
      </c>
      <c r="C315" s="225">
        <f>Лист3!D40</f>
        <v>8</v>
      </c>
      <c r="D315" s="225">
        <f>Лист3!E40</f>
        <v>6</v>
      </c>
      <c r="E315" s="225">
        <f>Лист3!F40</f>
        <v>8</v>
      </c>
      <c r="F315" s="227">
        <f t="shared" si="2"/>
        <v>0</v>
      </c>
      <c r="G315" s="226"/>
      <c r="H315" s="226"/>
      <c r="I315" s="226"/>
      <c r="J315" s="226"/>
      <c r="K315" s="226"/>
      <c r="L315" s="221"/>
      <c r="M315" s="221"/>
      <c r="N315" s="221"/>
    </row>
    <row r="316" spans="1:14" x14ac:dyDescent="0.3">
      <c r="A316" s="225" t="str">
        <f>Лист3!B51</f>
        <v>Или лук репчатый очищенный (п/ф)</v>
      </c>
      <c r="B316" s="225">
        <f>Лист3!C51</f>
        <v>14</v>
      </c>
      <c r="C316" s="225">
        <f>Лист3!D51</f>
        <v>18</v>
      </c>
      <c r="D316" s="225">
        <f>Лист3!E51</f>
        <v>14</v>
      </c>
      <c r="E316" s="225">
        <f>Лист3!F51</f>
        <v>18</v>
      </c>
      <c r="F316" s="227">
        <f t="shared" si="2"/>
        <v>0</v>
      </c>
      <c r="G316" s="220"/>
      <c r="H316" s="2"/>
      <c r="I316" s="2"/>
      <c r="J316" s="2"/>
      <c r="K316" s="2"/>
      <c r="L316" s="2"/>
      <c r="M316" s="2"/>
      <c r="N316" s="2"/>
    </row>
    <row r="317" spans="1:14" x14ac:dyDescent="0.3">
      <c r="A317" s="225" t="str">
        <f>Лист3!B69</f>
        <v>Или лук репчатый очищенный (п/ф)</v>
      </c>
      <c r="B317" s="225">
        <f>Лист3!C69</f>
        <v>13</v>
      </c>
      <c r="C317" s="225">
        <f>Лист3!D69</f>
        <v>14</v>
      </c>
      <c r="D317" s="225">
        <f>Лист3!E69</f>
        <v>13</v>
      </c>
      <c r="E317" s="225">
        <f>Лист3!F69</f>
        <v>14</v>
      </c>
      <c r="F317" s="227">
        <f t="shared" si="2"/>
        <v>0</v>
      </c>
      <c r="G317" s="220"/>
      <c r="H317" s="2"/>
      <c r="I317" s="2"/>
      <c r="J317" s="2"/>
      <c r="K317" s="2"/>
      <c r="L317" s="2"/>
      <c r="M317" s="2"/>
      <c r="N317" s="2"/>
    </row>
    <row r="318" spans="1:14" x14ac:dyDescent="0.3">
      <c r="A318" s="225" t="str">
        <f>Лист3!B79</f>
        <v>Или лук репчатый очищенный (п/ф)</v>
      </c>
      <c r="B318" s="225">
        <f>Лист3!C79</f>
        <v>6</v>
      </c>
      <c r="C318" s="225">
        <f>Лист3!D79</f>
        <v>7</v>
      </c>
      <c r="D318" s="225">
        <f>Лист3!E79</f>
        <v>6</v>
      </c>
      <c r="E318" s="225">
        <f>Лист3!F79</f>
        <v>7</v>
      </c>
      <c r="F318" s="227">
        <f t="shared" si="2"/>
        <v>0</v>
      </c>
      <c r="G318" s="226"/>
      <c r="H318" s="135"/>
      <c r="I318" s="135"/>
      <c r="J318" s="135"/>
      <c r="K318" s="135"/>
      <c r="L318" s="4"/>
      <c r="M318" s="4"/>
      <c r="N318" s="4"/>
    </row>
    <row r="319" spans="1:14" x14ac:dyDescent="0.3">
      <c r="A319" s="225" t="str">
        <f>Лист4!B30</f>
        <v>Или лук репчатый очищенный (п/ф)</v>
      </c>
      <c r="B319" s="225">
        <f>Лист4!C30</f>
        <v>3</v>
      </c>
      <c r="C319" s="225">
        <f>Лист4!D30</f>
        <v>4</v>
      </c>
      <c r="D319" s="225">
        <f>Лист4!E30</f>
        <v>3</v>
      </c>
      <c r="E319" s="225">
        <f>Лист4!F30</f>
        <v>4</v>
      </c>
      <c r="F319" s="227">
        <f t="shared" si="2"/>
        <v>0</v>
      </c>
      <c r="G319" s="226"/>
      <c r="H319" s="135"/>
      <c r="I319" s="135"/>
      <c r="J319" s="135"/>
      <c r="K319" s="135"/>
      <c r="L319" s="4"/>
      <c r="M319" s="4"/>
      <c r="N319" s="4"/>
    </row>
    <row r="320" spans="1:14" x14ac:dyDescent="0.3">
      <c r="A320" s="225" t="str">
        <f>Лист4!B43</f>
        <v>Или лук репчатый очищенный (п/ф)</v>
      </c>
      <c r="B320" s="225">
        <f>Лист4!C43</f>
        <v>7</v>
      </c>
      <c r="C320" s="225">
        <f>Лист4!D43</f>
        <v>9</v>
      </c>
      <c r="D320" s="225">
        <f>Лист4!E43</f>
        <v>7</v>
      </c>
      <c r="E320" s="225">
        <f>Лист4!F43</f>
        <v>9</v>
      </c>
      <c r="F320" s="227">
        <f t="shared" si="2"/>
        <v>0</v>
      </c>
      <c r="G320" s="226"/>
      <c r="H320" s="135"/>
      <c r="I320" s="135"/>
      <c r="J320" s="135"/>
      <c r="K320" s="135"/>
      <c r="L320" s="4"/>
      <c r="M320" s="4"/>
      <c r="N320" s="4"/>
    </row>
    <row r="321" spans="1:14" x14ac:dyDescent="0.3">
      <c r="A321" s="225" t="str">
        <f>Лист4!B49</f>
        <v>Или лук репчатый очищенный (п/ф)</v>
      </c>
      <c r="B321" s="225">
        <f>Лист4!C49</f>
        <v>7</v>
      </c>
      <c r="C321" s="225">
        <f>Лист4!D49</f>
        <v>8</v>
      </c>
      <c r="D321" s="225">
        <f>Лист4!E49</f>
        <v>7</v>
      </c>
      <c r="E321" s="225">
        <f>Лист4!F49</f>
        <v>8</v>
      </c>
      <c r="F321" s="227">
        <f t="shared" si="2"/>
        <v>0</v>
      </c>
      <c r="G321" s="226"/>
      <c r="H321" s="135"/>
      <c r="I321" s="135"/>
      <c r="J321" s="135"/>
      <c r="K321" s="135"/>
      <c r="L321" s="4"/>
      <c r="M321" s="4"/>
      <c r="N321" s="4"/>
    </row>
    <row r="322" spans="1:14" x14ac:dyDescent="0.3">
      <c r="A322" s="225" t="str">
        <f>Лист4!B75</f>
        <v>Или лук репчатый очищенный (п/ф)</v>
      </c>
      <c r="B322" s="225">
        <f>Лист4!C75</f>
        <v>5</v>
      </c>
      <c r="C322" s="225">
        <f>Лист4!D75</f>
        <v>6</v>
      </c>
      <c r="D322" s="225">
        <f>Лист4!E75</f>
        <v>5</v>
      </c>
      <c r="E322" s="225">
        <f>Лист4!F75</f>
        <v>6</v>
      </c>
      <c r="F322" s="227">
        <f t="shared" ref="F322:F370" si="3">C322-E322</f>
        <v>0</v>
      </c>
      <c r="G322" s="226"/>
      <c r="H322" s="135"/>
      <c r="I322" s="135"/>
      <c r="J322" s="135"/>
      <c r="K322" s="135"/>
      <c r="L322" s="4"/>
      <c r="M322" s="4"/>
      <c r="N322" s="4"/>
    </row>
    <row r="323" spans="1:14" x14ac:dyDescent="0.3">
      <c r="A323" s="225" t="str">
        <f>Лист5!B38</f>
        <v>Или лук репчатый очищенный (п/ф)</v>
      </c>
      <c r="B323" s="225">
        <f>Лист5!C38</f>
        <v>6</v>
      </c>
      <c r="C323" s="225">
        <f>Лист5!D38</f>
        <v>8</v>
      </c>
      <c r="D323" s="225">
        <f>Лист5!E38</f>
        <v>6</v>
      </c>
      <c r="E323" s="225">
        <f>Лист5!F38</f>
        <v>8</v>
      </c>
      <c r="F323" s="227">
        <f t="shared" si="3"/>
        <v>0</v>
      </c>
      <c r="G323" s="226"/>
      <c r="H323" s="135"/>
      <c r="I323" s="135"/>
      <c r="J323" s="135"/>
      <c r="K323" s="135"/>
      <c r="L323" s="4"/>
      <c r="M323" s="4"/>
      <c r="N323" s="4"/>
    </row>
    <row r="324" spans="1:14" x14ac:dyDescent="0.3">
      <c r="A324" s="225" t="str">
        <f>Лист5!B56</f>
        <v>Или лук репчатый очищенный (п/ф)</v>
      </c>
      <c r="B324" s="225">
        <f>Лист5!C56</f>
        <v>13</v>
      </c>
      <c r="C324" s="225">
        <f>Лист5!D56</f>
        <v>16</v>
      </c>
      <c r="D324" s="225">
        <f>Лист5!E56</f>
        <v>13</v>
      </c>
      <c r="E324" s="225">
        <f>Лист5!F56</f>
        <v>16</v>
      </c>
      <c r="F324" s="227">
        <f t="shared" si="3"/>
        <v>0</v>
      </c>
      <c r="G324" s="226"/>
      <c r="H324" s="135"/>
      <c r="I324" s="135"/>
      <c r="J324" s="135"/>
      <c r="K324" s="135"/>
      <c r="L324" s="4"/>
      <c r="M324" s="4"/>
      <c r="N324" s="4"/>
    </row>
    <row r="325" spans="1:14" x14ac:dyDescent="0.3">
      <c r="A325" s="225" t="str">
        <f>Лист5!B74</f>
        <v>Или лук репчатый очищенный (п/ф)</v>
      </c>
      <c r="B325" s="225">
        <f>Лист5!C74</f>
        <v>14</v>
      </c>
      <c r="C325" s="225">
        <f>Лист5!D74</f>
        <v>17</v>
      </c>
      <c r="D325" s="225">
        <f>Лист5!E74</f>
        <v>14</v>
      </c>
      <c r="E325" s="225">
        <f>Лист5!F74</f>
        <v>17</v>
      </c>
      <c r="F325" s="227">
        <f t="shared" si="3"/>
        <v>0</v>
      </c>
      <c r="G325" s="226"/>
      <c r="H325" s="135"/>
      <c r="I325" s="135"/>
      <c r="J325" s="135"/>
      <c r="K325" s="135"/>
      <c r="L325" s="4"/>
      <c r="M325" s="4"/>
      <c r="N325" s="4"/>
    </row>
    <row r="326" spans="1:14" x14ac:dyDescent="0.3">
      <c r="A326" s="225" t="str">
        <f>Лист6!B30</f>
        <v>Или лук репчатый очищенный (п/ф)</v>
      </c>
      <c r="B326" s="225">
        <f>Лист6!C30</f>
        <v>6</v>
      </c>
      <c r="C326" s="225">
        <f>Лист6!D30</f>
        <v>8</v>
      </c>
      <c r="D326" s="225">
        <f>Лист6!E30</f>
        <v>6</v>
      </c>
      <c r="E326" s="225">
        <f>Лист6!F30</f>
        <v>8</v>
      </c>
      <c r="F326" s="227">
        <f t="shared" si="3"/>
        <v>0</v>
      </c>
      <c r="G326" s="226"/>
      <c r="H326" s="135"/>
      <c r="I326" s="135"/>
      <c r="J326" s="135"/>
      <c r="K326" s="135"/>
      <c r="L326" s="4"/>
      <c r="M326" s="4"/>
      <c r="N326" s="4"/>
    </row>
    <row r="327" spans="1:14" x14ac:dyDescent="0.3">
      <c r="A327" s="225" t="str">
        <f>Лист6!B48</f>
        <v>Или лук репчатый очищенный (п/ф)</v>
      </c>
      <c r="B327" s="225">
        <f>Лист6!C48</f>
        <v>7</v>
      </c>
      <c r="C327" s="225">
        <f>Лист6!D48</f>
        <v>8</v>
      </c>
      <c r="D327" s="225">
        <f>Лист6!E48</f>
        <v>7</v>
      </c>
      <c r="E327" s="225">
        <f>Лист6!F48</f>
        <v>8</v>
      </c>
      <c r="F327" s="227">
        <f t="shared" si="3"/>
        <v>0</v>
      </c>
      <c r="G327" s="220"/>
      <c r="H327" s="3"/>
      <c r="I327" s="3"/>
      <c r="J327" s="3"/>
      <c r="K327" s="3"/>
      <c r="L327" s="3"/>
      <c r="M327" s="3"/>
      <c r="N327" s="3"/>
    </row>
    <row r="328" spans="1:14" x14ac:dyDescent="0.3">
      <c r="A328" s="225" t="str">
        <f>Лист7!B34</f>
        <v>Или лук репчатый очищенный (п/ф)</v>
      </c>
      <c r="B328" s="225">
        <f>Лист7!C34</f>
        <v>2</v>
      </c>
      <c r="C328" s="225">
        <f>Лист7!D34</f>
        <v>3</v>
      </c>
      <c r="D328" s="225">
        <f>Лист7!E34</f>
        <v>2</v>
      </c>
      <c r="E328" s="225">
        <f>Лист7!F34</f>
        <v>3</v>
      </c>
      <c r="F328" s="227">
        <f t="shared" si="3"/>
        <v>0</v>
      </c>
      <c r="G328" s="226"/>
      <c r="H328" s="135"/>
      <c r="I328" s="135"/>
      <c r="J328" s="135"/>
      <c r="K328" s="135"/>
      <c r="L328" s="4"/>
      <c r="M328" s="4"/>
      <c r="N328" s="4"/>
    </row>
    <row r="329" spans="1:14" x14ac:dyDescent="0.3">
      <c r="A329" s="225" t="str">
        <f>Лист7!B39</f>
        <v>Или лук репчатый очищенный (п/ф)</v>
      </c>
      <c r="B329" s="225">
        <f>Лист7!C39</f>
        <v>7</v>
      </c>
      <c r="C329" s="225">
        <f>Лист7!D39</f>
        <v>10</v>
      </c>
      <c r="D329" s="225">
        <f>Лист7!E39</f>
        <v>7</v>
      </c>
      <c r="E329" s="225">
        <f>Лист7!F39</f>
        <v>10</v>
      </c>
      <c r="F329" s="227">
        <f t="shared" si="3"/>
        <v>0</v>
      </c>
      <c r="G329" s="226"/>
      <c r="H329" s="135"/>
      <c r="I329" s="135"/>
      <c r="J329" s="135"/>
      <c r="K329" s="135"/>
      <c r="L329" s="4"/>
      <c r="M329" s="4"/>
      <c r="N329" s="4"/>
    </row>
    <row r="330" spans="1:14" x14ac:dyDescent="0.3">
      <c r="A330" s="225" t="str">
        <f>Лист8!B32</f>
        <v>Или лук репчатый очищенный (п/ф)</v>
      </c>
      <c r="B330" s="225">
        <f>Лист8!C32</f>
        <v>5</v>
      </c>
      <c r="C330" s="225">
        <f>Лист8!D32</f>
        <v>7</v>
      </c>
      <c r="D330" s="225">
        <f>Лист8!E32</f>
        <v>5</v>
      </c>
      <c r="E330" s="225">
        <f>Лист8!F32</f>
        <v>7</v>
      </c>
      <c r="F330" s="227">
        <f t="shared" si="3"/>
        <v>0</v>
      </c>
      <c r="G330" s="226"/>
      <c r="H330" s="135"/>
      <c r="I330" s="135"/>
      <c r="J330" s="135"/>
      <c r="K330" s="135"/>
      <c r="L330" s="4"/>
      <c r="M330" s="4"/>
      <c r="N330" s="4"/>
    </row>
    <row r="331" spans="1:14" x14ac:dyDescent="0.3">
      <c r="A331" s="225" t="str">
        <f>Лист8!B48</f>
        <v>Или лук репчатый очищенный (п/ф)</v>
      </c>
      <c r="B331" s="225">
        <f>Лист8!C48</f>
        <v>7</v>
      </c>
      <c r="C331" s="225">
        <f>Лист8!D48</f>
        <v>7</v>
      </c>
      <c r="D331" s="225">
        <f>Лист8!E48</f>
        <v>7</v>
      </c>
      <c r="E331" s="225">
        <f>Лист8!F48</f>
        <v>7</v>
      </c>
      <c r="F331" s="227">
        <f t="shared" si="3"/>
        <v>0</v>
      </c>
      <c r="G331" s="220"/>
      <c r="H331" s="3"/>
      <c r="I331" s="3"/>
      <c r="J331" s="3"/>
      <c r="K331" s="3"/>
      <c r="L331" s="3"/>
      <c r="M331" s="3"/>
      <c r="N331" s="3"/>
    </row>
    <row r="332" spans="1:14" x14ac:dyDescent="0.3">
      <c r="A332" s="225" t="str">
        <f>Лист8!B62</f>
        <v>Или лук репчатый очищенный (п/ф)</v>
      </c>
      <c r="B332" s="225">
        <f>Лист8!C62</f>
        <v>8</v>
      </c>
      <c r="C332" s="225">
        <f>Лист8!D62</f>
        <v>9</v>
      </c>
      <c r="D332" s="225">
        <f>Лист8!E62</f>
        <v>8</v>
      </c>
      <c r="E332" s="225">
        <f>Лист8!F62</f>
        <v>9</v>
      </c>
      <c r="F332" s="227">
        <f t="shared" si="3"/>
        <v>0</v>
      </c>
      <c r="G332" s="220"/>
      <c r="H332" s="3"/>
      <c r="I332" s="3"/>
      <c r="J332" s="3"/>
      <c r="K332" s="3"/>
      <c r="L332" s="3"/>
      <c r="M332" s="3"/>
      <c r="N332" s="3"/>
    </row>
    <row r="333" spans="1:14" x14ac:dyDescent="0.3">
      <c r="A333" s="225" t="str">
        <f>Лист9!B29</f>
        <v>Или лук репчатый очищенный (п/ф)</v>
      </c>
      <c r="B333" s="225">
        <f>Лист9!C29</f>
        <v>4</v>
      </c>
      <c r="C333" s="225">
        <f>Лист9!D29</f>
        <v>6</v>
      </c>
      <c r="D333" s="225">
        <f>Лист9!E29</f>
        <v>4</v>
      </c>
      <c r="E333" s="225">
        <f>Лист9!F29</f>
        <v>6</v>
      </c>
      <c r="F333" s="227">
        <f t="shared" si="3"/>
        <v>0</v>
      </c>
      <c r="G333" s="220"/>
      <c r="H333" s="3"/>
      <c r="I333" s="3"/>
      <c r="J333" s="3"/>
      <c r="K333" s="3"/>
      <c r="L333" s="3"/>
      <c r="M333" s="3"/>
      <c r="N333" s="3"/>
    </row>
    <row r="334" spans="1:14" x14ac:dyDescent="0.3">
      <c r="A334" s="225" t="str">
        <f>Лист9!B43</f>
        <v>Или лук репчатый очищенный (п/ф)</v>
      </c>
      <c r="B334" s="225">
        <f>Лист9!C43</f>
        <v>5</v>
      </c>
      <c r="C334" s="225">
        <f>Лист9!D43</f>
        <v>7</v>
      </c>
      <c r="D334" s="225">
        <f>Лист9!E43</f>
        <v>5</v>
      </c>
      <c r="E334" s="225">
        <f>Лист9!F43</f>
        <v>7</v>
      </c>
      <c r="F334" s="227">
        <f t="shared" si="3"/>
        <v>0</v>
      </c>
      <c r="G334" s="220"/>
      <c r="H334" s="3"/>
      <c r="I334" s="3"/>
      <c r="J334" s="3"/>
      <c r="K334" s="3"/>
      <c r="L334" s="3"/>
      <c r="M334" s="3"/>
      <c r="N334" s="3"/>
    </row>
    <row r="335" spans="1:14" x14ac:dyDescent="0.3">
      <c r="A335" s="225" t="str">
        <f>Лист10!B36</f>
        <v>Или лук репчатый очищенный (п/ф)</v>
      </c>
      <c r="B335" s="225">
        <f>Лист10!C36</f>
        <v>5</v>
      </c>
      <c r="C335" s="225">
        <f>Лист10!D36</f>
        <v>7</v>
      </c>
      <c r="D335" s="225">
        <f>Лист10!E36</f>
        <v>5</v>
      </c>
      <c r="E335" s="225">
        <f>Лист10!F36</f>
        <v>7</v>
      </c>
      <c r="F335" s="227">
        <f t="shared" si="3"/>
        <v>0</v>
      </c>
      <c r="G335" s="226"/>
      <c r="H335" s="135"/>
      <c r="I335" s="135"/>
      <c r="J335" s="135"/>
      <c r="K335" s="135"/>
      <c r="L335" s="4"/>
      <c r="M335" s="4"/>
      <c r="N335" s="4"/>
    </row>
    <row r="336" spans="1:14" x14ac:dyDescent="0.3">
      <c r="A336" s="225" t="str">
        <f>Лист10!B50</f>
        <v>Или лук репчатый очищенный (п/ф)</v>
      </c>
      <c r="B336" s="225">
        <f>Лист10!C50</f>
        <v>7</v>
      </c>
      <c r="C336" s="225">
        <f>Лист10!D50</f>
        <v>7</v>
      </c>
      <c r="D336" s="225">
        <f>Лист10!E50</f>
        <v>7</v>
      </c>
      <c r="E336" s="225">
        <f>Лист10!F50</f>
        <v>7</v>
      </c>
      <c r="F336" s="227">
        <f t="shared" si="3"/>
        <v>0</v>
      </c>
      <c r="G336" s="226"/>
      <c r="H336" s="135"/>
      <c r="I336" s="135"/>
      <c r="J336" s="135"/>
      <c r="K336" s="135"/>
      <c r="L336" s="4"/>
      <c r="M336" s="4"/>
      <c r="N336" s="4"/>
    </row>
    <row r="337" spans="1:14" x14ac:dyDescent="0.3">
      <c r="A337" s="225" t="str">
        <f>Лист11!B36</f>
        <v>Или лук репчатый очищенный (п/ф)</v>
      </c>
      <c r="B337" s="225">
        <f>Лист11!C36</f>
        <v>6</v>
      </c>
      <c r="C337" s="225">
        <f>Лист11!D36</f>
        <v>8</v>
      </c>
      <c r="D337" s="225">
        <f>Лист11!E36</f>
        <v>6</v>
      </c>
      <c r="E337" s="225">
        <f>Лист11!F36</f>
        <v>8</v>
      </c>
      <c r="F337" s="227">
        <f t="shared" si="3"/>
        <v>0</v>
      </c>
      <c r="G337" s="226"/>
      <c r="H337" s="135"/>
      <c r="I337" s="135"/>
      <c r="J337" s="135"/>
      <c r="K337" s="135"/>
      <c r="L337" s="4"/>
      <c r="M337" s="4"/>
      <c r="N337" s="4"/>
    </row>
    <row r="338" spans="1:14" x14ac:dyDescent="0.3">
      <c r="A338" s="225" t="str">
        <f>Лист11!B52</f>
        <v>Или лук репчатый очищенный (п/ф)</v>
      </c>
      <c r="B338" s="225">
        <f>Лист11!C52</f>
        <v>14</v>
      </c>
      <c r="C338" s="225">
        <f>Лист11!D52</f>
        <v>22</v>
      </c>
      <c r="D338" s="225">
        <f>Лист11!E52</f>
        <v>14</v>
      </c>
      <c r="E338" s="225">
        <f>Лист11!F52</f>
        <v>22</v>
      </c>
      <c r="F338" s="227">
        <f t="shared" si="3"/>
        <v>0</v>
      </c>
      <c r="G338" s="226"/>
      <c r="H338" s="135"/>
      <c r="I338" s="135"/>
      <c r="J338" s="135"/>
      <c r="K338" s="135"/>
      <c r="L338" s="4"/>
      <c r="M338" s="4"/>
      <c r="N338" s="4"/>
    </row>
    <row r="339" spans="1:14" x14ac:dyDescent="0.3">
      <c r="A339" s="225" t="str">
        <f>Лист12!B30</f>
        <v>Или лук репчатый очищенный (п/ф)</v>
      </c>
      <c r="B339" s="225">
        <f>Лист12!C30</f>
        <v>4</v>
      </c>
      <c r="C339" s="225">
        <f>Лист12!D30</f>
        <v>7</v>
      </c>
      <c r="D339" s="225">
        <f>Лист12!E30</f>
        <v>4</v>
      </c>
      <c r="E339" s="225">
        <f>Лист12!F30</f>
        <v>7</v>
      </c>
      <c r="F339" s="227">
        <f t="shared" si="3"/>
        <v>0</v>
      </c>
      <c r="G339" s="226"/>
      <c r="H339" s="135"/>
      <c r="I339" s="135"/>
      <c r="J339" s="135"/>
      <c r="K339" s="135"/>
      <c r="L339" s="4"/>
      <c r="M339" s="4"/>
      <c r="N339" s="4"/>
    </row>
    <row r="340" spans="1:14" x14ac:dyDescent="0.3">
      <c r="A340" s="225" t="str">
        <f>Лист12!B40</f>
        <v>Или лук репчатый очищенный (п/ф)</v>
      </c>
      <c r="B340" s="225">
        <f>Лист12!C40</f>
        <v>5</v>
      </c>
      <c r="C340" s="225">
        <f>Лист12!D40</f>
        <v>6</v>
      </c>
      <c r="D340" s="225">
        <f>Лист12!E40</f>
        <v>5</v>
      </c>
      <c r="E340" s="225">
        <f>Лист12!F40</f>
        <v>6</v>
      </c>
      <c r="F340" s="227">
        <f t="shared" si="3"/>
        <v>0</v>
      </c>
      <c r="G340" s="226"/>
      <c r="H340" s="135"/>
      <c r="I340" s="135"/>
      <c r="J340" s="135"/>
      <c r="K340" s="135"/>
      <c r="L340" s="4"/>
      <c r="M340" s="4"/>
      <c r="N340" s="4"/>
    </row>
    <row r="341" spans="1:14" x14ac:dyDescent="0.3">
      <c r="A341" s="225" t="str">
        <f>Лист12!B46</f>
        <v>Или лук репчатый очищенный (п/ф)</v>
      </c>
      <c r="B341" s="225">
        <f>Лист12!C46</f>
        <v>2</v>
      </c>
      <c r="C341" s="225">
        <f>Лист12!D46</f>
        <v>3</v>
      </c>
      <c r="D341" s="225">
        <f>Лист12!E46</f>
        <v>2</v>
      </c>
      <c r="E341" s="225">
        <f>Лист12!F46</f>
        <v>3</v>
      </c>
      <c r="F341" s="227">
        <f t="shared" si="3"/>
        <v>0</v>
      </c>
      <c r="G341" s="226"/>
      <c r="H341" s="135"/>
      <c r="I341" s="135"/>
      <c r="J341" s="135"/>
      <c r="K341" s="135"/>
      <c r="L341" s="4"/>
      <c r="M341" s="4"/>
      <c r="N341" s="4"/>
    </row>
    <row r="342" spans="1:14" x14ac:dyDescent="0.3">
      <c r="A342" s="225" t="str">
        <f>Лист12!B56</f>
        <v>Или лук репчатый очищенный (п/ф)</v>
      </c>
      <c r="B342" s="225">
        <f>Лист12!C56</f>
        <v>15</v>
      </c>
      <c r="C342" s="225">
        <f>Лист12!D56</f>
        <v>15</v>
      </c>
      <c r="D342" s="225">
        <f>Лист12!E56</f>
        <v>15</v>
      </c>
      <c r="E342" s="225">
        <f>Лист12!F56</f>
        <v>15</v>
      </c>
      <c r="F342" s="227">
        <f t="shared" si="3"/>
        <v>0</v>
      </c>
      <c r="G342" s="226"/>
      <c r="H342" s="135"/>
      <c r="I342" s="135"/>
      <c r="J342" s="135"/>
      <c r="K342" s="135"/>
      <c r="L342" s="4"/>
      <c r="M342" s="4"/>
      <c r="N342" s="4"/>
    </row>
    <row r="343" spans="1:14" x14ac:dyDescent="0.3">
      <c r="A343" s="225" t="str">
        <f>Лист12!B65</f>
        <v>Или лук репчатый очищенный (п/ф)</v>
      </c>
      <c r="B343" s="225">
        <f>Лист12!C65</f>
        <v>5</v>
      </c>
      <c r="C343" s="225">
        <f>Лист12!D65</f>
        <v>6</v>
      </c>
      <c r="D343" s="225">
        <f>Лист12!E65</f>
        <v>5</v>
      </c>
      <c r="E343" s="225">
        <f>Лист12!F65</f>
        <v>6</v>
      </c>
      <c r="F343" s="227">
        <f t="shared" si="3"/>
        <v>0</v>
      </c>
      <c r="G343" s="226"/>
      <c r="H343" s="135"/>
      <c r="I343" s="135"/>
      <c r="J343" s="135"/>
      <c r="K343" s="135"/>
      <c r="L343" s="4"/>
      <c r="M343" s="4"/>
      <c r="N343" s="4"/>
    </row>
    <row r="344" spans="1:14" x14ac:dyDescent="0.3">
      <c r="A344" s="225" t="str">
        <f>Лист12!B85</f>
        <v>Или лук репчатый очищенный (п/ф)</v>
      </c>
      <c r="B344" s="225">
        <f>Лист12!C85</f>
        <v>17</v>
      </c>
      <c r="C344" s="225">
        <f>Лист12!D85</f>
        <v>18</v>
      </c>
      <c r="D344" s="225">
        <f>Лист12!E85</f>
        <v>17</v>
      </c>
      <c r="E344" s="225">
        <f>Лист12!F85</f>
        <v>18</v>
      </c>
      <c r="F344" s="227">
        <f t="shared" si="3"/>
        <v>0</v>
      </c>
      <c r="G344" s="226"/>
      <c r="H344" s="135"/>
      <c r="I344" s="135"/>
      <c r="J344" s="135"/>
      <c r="K344" s="135"/>
      <c r="L344" s="4"/>
      <c r="M344" s="4"/>
      <c r="N344" s="4"/>
    </row>
    <row r="345" spans="1:14" x14ac:dyDescent="0.3">
      <c r="A345" s="225" t="str">
        <f>Лист13!B29</f>
        <v>Или лук репчатый очищенный (п/ф)</v>
      </c>
      <c r="B345" s="225">
        <f>Лист13!C29</f>
        <v>2</v>
      </c>
      <c r="C345" s="225">
        <f>Лист13!D29</f>
        <v>3</v>
      </c>
      <c r="D345" s="225">
        <f>Лист13!E29</f>
        <v>2</v>
      </c>
      <c r="E345" s="225">
        <f>Лист13!F29</f>
        <v>3</v>
      </c>
      <c r="F345" s="227">
        <f t="shared" si="3"/>
        <v>0</v>
      </c>
      <c r="G345" s="226"/>
      <c r="H345" s="135"/>
      <c r="I345" s="135"/>
      <c r="J345" s="135"/>
      <c r="K345" s="135"/>
      <c r="L345" s="4"/>
      <c r="M345" s="4"/>
      <c r="N345" s="4"/>
    </row>
    <row r="346" spans="1:14" x14ac:dyDescent="0.3">
      <c r="A346" s="225" t="str">
        <f>Лист13!B45</f>
        <v>Или лук репчатый очищенный (п/ф)</v>
      </c>
      <c r="B346" s="225">
        <f>Лист13!C45</f>
        <v>6</v>
      </c>
      <c r="C346" s="225">
        <f>Лист13!D45</f>
        <v>8</v>
      </c>
      <c r="D346" s="225">
        <f>Лист13!E45</f>
        <v>6</v>
      </c>
      <c r="E346" s="225">
        <f>Лист13!F45</f>
        <v>8</v>
      </c>
      <c r="F346" s="227">
        <f t="shared" si="3"/>
        <v>0</v>
      </c>
      <c r="G346" s="226"/>
      <c r="H346" s="135"/>
      <c r="I346" s="135"/>
      <c r="J346" s="135"/>
      <c r="K346" s="135"/>
      <c r="L346" s="4"/>
      <c r="M346" s="4"/>
      <c r="N346" s="4"/>
    </row>
    <row r="347" spans="1:14" x14ac:dyDescent="0.3">
      <c r="A347" s="225" t="str">
        <f>Лист13!B55</f>
        <v>Или лук репчатый очищенный (п/ф)</v>
      </c>
      <c r="B347" s="225">
        <f>Лист13!C55</f>
        <v>8</v>
      </c>
      <c r="C347" s="225">
        <f>Лист13!D55</f>
        <v>11</v>
      </c>
      <c r="D347" s="225">
        <f>Лист13!E55</f>
        <v>8</v>
      </c>
      <c r="E347" s="225">
        <f>Лист13!F55</f>
        <v>11</v>
      </c>
      <c r="F347" s="227">
        <f t="shared" si="3"/>
        <v>0</v>
      </c>
      <c r="G347" s="226"/>
      <c r="H347" s="226"/>
      <c r="I347" s="226"/>
      <c r="J347" s="226"/>
      <c r="K347" s="226"/>
      <c r="L347" s="221"/>
      <c r="M347" s="221"/>
      <c r="N347" s="221"/>
    </row>
    <row r="348" spans="1:14" x14ac:dyDescent="0.3">
      <c r="A348" s="225" t="str">
        <f>Лист13!B77</f>
        <v>Или лук репчатый очищенный (п/ф)</v>
      </c>
      <c r="B348" s="225">
        <f>Лист13!C77</f>
        <v>11</v>
      </c>
      <c r="C348" s="225">
        <f>Лист13!D77</f>
        <v>12</v>
      </c>
      <c r="D348" s="225">
        <f>Лист13!E77</f>
        <v>11</v>
      </c>
      <c r="E348" s="225">
        <f>Лист13!F77</f>
        <v>12</v>
      </c>
      <c r="F348" s="227">
        <f t="shared" si="3"/>
        <v>0</v>
      </c>
      <c r="G348" s="220"/>
      <c r="H348" s="3"/>
      <c r="I348" s="3"/>
      <c r="J348" s="3"/>
      <c r="K348" s="3"/>
      <c r="L348" s="3"/>
      <c r="M348" s="3"/>
      <c r="N348" s="3"/>
    </row>
    <row r="349" spans="1:14" x14ac:dyDescent="0.3">
      <c r="A349" s="225" t="str">
        <f>Лист14!B42</f>
        <v>Или лук репчатый очищенный (п/ф)</v>
      </c>
      <c r="B349" s="225">
        <f>Лист14!C42</f>
        <v>8</v>
      </c>
      <c r="C349" s="225">
        <f>Лист14!D42</f>
        <v>9</v>
      </c>
      <c r="D349" s="225">
        <f>Лист14!E42</f>
        <v>8</v>
      </c>
      <c r="E349" s="225">
        <f>Лист14!F42</f>
        <v>9</v>
      </c>
      <c r="F349" s="227">
        <f t="shared" si="3"/>
        <v>0</v>
      </c>
      <c r="G349" s="226"/>
      <c r="H349" s="135"/>
      <c r="I349" s="135"/>
      <c r="J349" s="135"/>
      <c r="K349" s="135"/>
      <c r="L349" s="4"/>
      <c r="M349" s="4"/>
      <c r="N349" s="4"/>
    </row>
    <row r="350" spans="1:14" x14ac:dyDescent="0.3">
      <c r="A350" s="225" t="str">
        <f>Лист14!B56</f>
        <v>Или лук репчатый очищенный (п/ф)</v>
      </c>
      <c r="B350" s="225">
        <f>Лист14!C56</f>
        <v>10</v>
      </c>
      <c r="C350" s="225">
        <f>Лист14!D56</f>
        <v>12</v>
      </c>
      <c r="D350" s="225">
        <f>Лист14!E56</f>
        <v>10</v>
      </c>
      <c r="E350" s="225">
        <f>Лист14!F56</f>
        <v>12</v>
      </c>
      <c r="F350" s="227">
        <f t="shared" si="3"/>
        <v>0</v>
      </c>
      <c r="G350" s="226"/>
      <c r="H350" s="135"/>
      <c r="I350" s="135"/>
      <c r="J350" s="135"/>
      <c r="K350" s="135"/>
      <c r="L350" s="4"/>
      <c r="M350" s="4"/>
      <c r="N350" s="4"/>
    </row>
    <row r="351" spans="1:14" x14ac:dyDescent="0.3">
      <c r="A351" s="225" t="str">
        <f>Лист14!B75</f>
        <v>Или лук репчатый очищенный (п/ф)</v>
      </c>
      <c r="B351" s="225">
        <f>Лист14!C75</f>
        <v>5</v>
      </c>
      <c r="C351" s="225">
        <f>Лист14!D75</f>
        <v>6</v>
      </c>
      <c r="D351" s="225">
        <f>Лист14!E75</f>
        <v>5</v>
      </c>
      <c r="E351" s="225">
        <f>Лист14!F75</f>
        <v>6</v>
      </c>
      <c r="F351" s="227">
        <f t="shared" si="3"/>
        <v>0</v>
      </c>
      <c r="G351" s="226"/>
      <c r="H351" s="135"/>
      <c r="I351" s="135"/>
      <c r="J351" s="135"/>
      <c r="K351" s="135"/>
      <c r="L351" s="4"/>
      <c r="M351" s="4"/>
      <c r="N351" s="4"/>
    </row>
    <row r="352" spans="1:14" x14ac:dyDescent="0.3">
      <c r="A352" s="225" t="str">
        <f>Лист15!B35</f>
        <v>Или лук репчатый очищенный (п/ф)</v>
      </c>
      <c r="B352" s="225">
        <f>Лист15!C35</f>
        <v>6</v>
      </c>
      <c r="C352" s="225">
        <f>Лист15!D35</f>
        <v>8</v>
      </c>
      <c r="D352" s="225">
        <f>Лист15!E35</f>
        <v>6</v>
      </c>
      <c r="E352" s="225">
        <f>Лист15!F35</f>
        <v>8</v>
      </c>
      <c r="F352" s="227">
        <f t="shared" si="3"/>
        <v>0</v>
      </c>
      <c r="G352" s="226"/>
      <c r="H352" s="135"/>
      <c r="I352" s="135"/>
      <c r="J352" s="135"/>
      <c r="K352" s="135"/>
      <c r="L352" s="4"/>
      <c r="M352" s="4"/>
      <c r="N352" s="4"/>
    </row>
    <row r="353" spans="1:14" x14ac:dyDescent="0.3">
      <c r="A353" s="225" t="str">
        <f>Лист15!B47</f>
        <v>Или лук репчатый очищенный (п/ф)</v>
      </c>
      <c r="B353" s="225">
        <f>Лист15!C47</f>
        <v>6</v>
      </c>
      <c r="C353" s="225">
        <f>Лист15!D47</f>
        <v>7</v>
      </c>
      <c r="D353" s="225">
        <f>Лист15!E47</f>
        <v>6</v>
      </c>
      <c r="E353" s="225">
        <f>Лист15!F47</f>
        <v>7</v>
      </c>
      <c r="F353" s="227">
        <f t="shared" si="3"/>
        <v>0</v>
      </c>
      <c r="G353" s="220"/>
      <c r="H353" s="2"/>
      <c r="I353" s="2"/>
      <c r="J353" s="2"/>
      <c r="K353" s="2"/>
      <c r="L353" s="2"/>
      <c r="M353" s="2"/>
      <c r="N353" s="2"/>
    </row>
    <row r="354" spans="1:14" x14ac:dyDescent="0.3">
      <c r="A354" s="225" t="str">
        <f>Лист16!B31</f>
        <v>Или лук репчатый очищенный (п/ф)</v>
      </c>
      <c r="B354" s="225">
        <f>Лист16!C31</f>
        <v>3</v>
      </c>
      <c r="C354" s="225">
        <f>Лист16!D31</f>
        <v>4</v>
      </c>
      <c r="D354" s="225">
        <f>Лист16!E31</f>
        <v>3</v>
      </c>
      <c r="E354" s="225">
        <f>Лист16!F31</f>
        <v>4</v>
      </c>
      <c r="F354" s="227">
        <f t="shared" si="3"/>
        <v>0</v>
      </c>
      <c r="G354" s="226"/>
      <c r="H354" s="226"/>
      <c r="I354" s="226"/>
      <c r="J354" s="226"/>
      <c r="K354" s="226"/>
      <c r="L354" s="221"/>
      <c r="M354" s="221"/>
      <c r="N354" s="221"/>
    </row>
    <row r="355" spans="1:14" x14ac:dyDescent="0.3">
      <c r="A355" s="225" t="str">
        <f>Лист16!B50</f>
        <v>Или лук репчатый очищенный (п/ф)</v>
      </c>
      <c r="B355" s="225">
        <f>Лист16!C50</f>
        <v>5</v>
      </c>
      <c r="C355" s="225">
        <f>Лист16!D50</f>
        <v>7</v>
      </c>
      <c r="D355" s="225">
        <f>Лист16!E50</f>
        <v>5</v>
      </c>
      <c r="E355" s="225">
        <f>Лист16!F50</f>
        <v>7</v>
      </c>
      <c r="F355" s="227">
        <f t="shared" si="3"/>
        <v>0</v>
      </c>
      <c r="G355" s="226"/>
      <c r="H355" s="226"/>
      <c r="I355" s="226"/>
      <c r="J355" s="226"/>
      <c r="K355" s="226"/>
      <c r="L355" s="221"/>
      <c r="M355" s="221"/>
      <c r="N355" s="221"/>
    </row>
    <row r="356" spans="1:14" x14ac:dyDescent="0.3">
      <c r="A356" s="225" t="str">
        <f>Лист16!B81</f>
        <v>Или лук репчатый очищенный (п/ф)</v>
      </c>
      <c r="B356" s="225">
        <f>Лист16!C81</f>
        <v>4</v>
      </c>
      <c r="C356" s="225">
        <f>Лист16!D81</f>
        <v>5</v>
      </c>
      <c r="D356" s="225">
        <f>Лист16!E81</f>
        <v>4</v>
      </c>
      <c r="E356" s="225">
        <f>Лист16!F81</f>
        <v>5</v>
      </c>
      <c r="F356" s="227">
        <f t="shared" si="3"/>
        <v>0</v>
      </c>
      <c r="G356" s="226"/>
      <c r="H356" s="226"/>
      <c r="I356" s="226"/>
      <c r="J356" s="226"/>
      <c r="K356" s="226"/>
      <c r="L356" s="221"/>
      <c r="M356" s="221"/>
      <c r="N356" s="221"/>
    </row>
    <row r="357" spans="1:14" x14ac:dyDescent="0.3">
      <c r="A357" s="225" t="str">
        <f>Лист17!B28</f>
        <v>Или лук репчатый очищенный (п/ф)</v>
      </c>
      <c r="B357" s="225">
        <f>Лист17!C28</f>
        <v>5</v>
      </c>
      <c r="C357" s="225">
        <f>Лист17!D28</f>
        <v>7</v>
      </c>
      <c r="D357" s="225">
        <f>Лист17!E28</f>
        <v>5</v>
      </c>
      <c r="E357" s="225">
        <f>Лист17!F28</f>
        <v>7</v>
      </c>
      <c r="F357" s="227">
        <f t="shared" si="3"/>
        <v>0</v>
      </c>
      <c r="G357" s="226"/>
      <c r="H357" s="226"/>
      <c r="I357" s="226"/>
      <c r="J357" s="226"/>
      <c r="K357" s="226"/>
      <c r="L357" s="221"/>
      <c r="M357" s="221"/>
      <c r="N357" s="221"/>
    </row>
    <row r="358" spans="1:14" x14ac:dyDescent="0.3">
      <c r="A358" s="225" t="str">
        <f>Лист17!B42</f>
        <v>Или лук репчатый очищенный (п/ф)</v>
      </c>
      <c r="B358" s="225">
        <f>Лист17!C42</f>
        <v>7</v>
      </c>
      <c r="C358" s="225">
        <f>Лист17!D42</f>
        <v>9</v>
      </c>
      <c r="D358" s="225">
        <f>Лист17!E42</f>
        <v>7</v>
      </c>
      <c r="E358" s="225">
        <f>Лист17!F42</f>
        <v>9</v>
      </c>
      <c r="F358" s="227">
        <f t="shared" si="3"/>
        <v>0</v>
      </c>
      <c r="G358" s="227"/>
      <c r="H358" s="227"/>
      <c r="I358" s="227"/>
      <c r="J358" s="227"/>
      <c r="K358" s="227"/>
      <c r="L358" s="10"/>
      <c r="M358" s="10"/>
      <c r="N358" s="10"/>
    </row>
    <row r="359" spans="1:14" s="1" customFormat="1" x14ac:dyDescent="0.3">
      <c r="A359" s="225" t="str">
        <f>Лист17!B51</f>
        <v>Или лук репчатый очищенный (п/ф)</v>
      </c>
      <c r="B359" s="225">
        <f>Лист17!C51</f>
        <v>5</v>
      </c>
      <c r="C359" s="225">
        <f>Лист17!D51</f>
        <v>6</v>
      </c>
      <c r="D359" s="225">
        <f>Лист17!E51</f>
        <v>5</v>
      </c>
      <c r="E359" s="225">
        <f>Лист17!F51</f>
        <v>6</v>
      </c>
      <c r="F359" s="227">
        <f t="shared" si="3"/>
        <v>0</v>
      </c>
      <c r="G359" s="227"/>
      <c r="H359" s="227"/>
      <c r="I359" s="227"/>
      <c r="J359" s="227"/>
      <c r="K359" s="227"/>
      <c r="L359" s="10"/>
      <c r="M359" s="10"/>
      <c r="N359" s="10"/>
    </row>
    <row r="360" spans="1:14" x14ac:dyDescent="0.3">
      <c r="A360" s="225" t="str">
        <f>Лист18!B27</f>
        <v>Или лук репчатый очищенный (п/ф)</v>
      </c>
      <c r="B360" s="225">
        <f>Лист18!C27</f>
        <v>1</v>
      </c>
      <c r="C360" s="225">
        <f>Лист18!D27</f>
        <v>2</v>
      </c>
      <c r="D360" s="225">
        <f>Лист18!E27</f>
        <v>1</v>
      </c>
      <c r="E360" s="225">
        <f>Лист18!F27</f>
        <v>2</v>
      </c>
      <c r="F360" s="227">
        <f t="shared" si="3"/>
        <v>0</v>
      </c>
      <c r="G360" s="226"/>
      <c r="H360" s="226"/>
      <c r="I360" s="226"/>
      <c r="J360" s="226"/>
      <c r="K360" s="226"/>
      <c r="L360" s="221"/>
      <c r="M360" s="221"/>
      <c r="N360" s="221"/>
    </row>
    <row r="361" spans="1:14" x14ac:dyDescent="0.3">
      <c r="A361" s="225" t="str">
        <f>Лист18!B41</f>
        <v>Или лук репчатый очищенный (п/ф)</v>
      </c>
      <c r="B361" s="225">
        <f>Лист18!C41</f>
        <v>3</v>
      </c>
      <c r="C361" s="225">
        <f>Лист18!D41</f>
        <v>4</v>
      </c>
      <c r="D361" s="225">
        <f>Лист18!E41</f>
        <v>3</v>
      </c>
      <c r="E361" s="225">
        <f>Лист18!F41</f>
        <v>4</v>
      </c>
      <c r="F361" s="227">
        <f t="shared" si="3"/>
        <v>0</v>
      </c>
      <c r="G361" s="226"/>
      <c r="H361" s="226"/>
      <c r="I361" s="226"/>
      <c r="J361" s="226"/>
      <c r="K361" s="226"/>
      <c r="L361" s="221"/>
      <c r="M361" s="221"/>
      <c r="N361" s="221"/>
    </row>
    <row r="362" spans="1:14" x14ac:dyDescent="0.3">
      <c r="A362" s="225" t="str">
        <f>Лист18!B55</f>
        <v>Или лук репчатый очищенный (п/ф)</v>
      </c>
      <c r="B362" s="225">
        <f>Лист18!C55</f>
        <v>7</v>
      </c>
      <c r="C362" s="225">
        <f>Лист18!D55</f>
        <v>7</v>
      </c>
      <c r="D362" s="225">
        <f>Лист18!E55</f>
        <v>7</v>
      </c>
      <c r="E362" s="225">
        <f>Лист18!F55</f>
        <v>7</v>
      </c>
      <c r="F362" s="227">
        <f t="shared" si="3"/>
        <v>0</v>
      </c>
      <c r="G362" s="220"/>
      <c r="H362" s="2"/>
      <c r="I362" s="2"/>
      <c r="J362" s="2"/>
      <c r="K362" s="2"/>
      <c r="L362" s="2"/>
      <c r="M362" s="2"/>
      <c r="N362" s="2"/>
    </row>
    <row r="363" spans="1:14" x14ac:dyDescent="0.3">
      <c r="A363" s="225" t="str">
        <f>Лист18!B74</f>
        <v>Или лук репчатый очищенный (п/ф)</v>
      </c>
      <c r="B363" s="225">
        <f>Лист18!C74</f>
        <v>1</v>
      </c>
      <c r="C363" s="225">
        <f>Лист18!D74</f>
        <v>2</v>
      </c>
      <c r="D363" s="225">
        <f>Лист18!E74</f>
        <v>1</v>
      </c>
      <c r="E363" s="225">
        <f>Лист18!F74</f>
        <v>2</v>
      </c>
      <c r="F363" s="227">
        <f t="shared" si="3"/>
        <v>0</v>
      </c>
      <c r="G363" s="226"/>
      <c r="H363" s="226"/>
      <c r="I363" s="226"/>
      <c r="J363" s="226"/>
      <c r="K363" s="226"/>
      <c r="L363" s="221"/>
      <c r="M363" s="221"/>
      <c r="N363" s="221"/>
    </row>
    <row r="364" spans="1:14" x14ac:dyDescent="0.3">
      <c r="A364" s="225" t="str">
        <f>Лист19!B31</f>
        <v>Или лук репчатый очищенный (п/ф)</v>
      </c>
      <c r="B364" s="225">
        <f>Лист19!C31</f>
        <v>6</v>
      </c>
      <c r="C364" s="225">
        <f>Лист19!D31</f>
        <v>8</v>
      </c>
      <c r="D364" s="225">
        <f>Лист19!E31</f>
        <v>6</v>
      </c>
      <c r="E364" s="225">
        <f>Лист19!F31</f>
        <v>8</v>
      </c>
      <c r="F364" s="227">
        <f t="shared" si="3"/>
        <v>0</v>
      </c>
      <c r="G364" s="226"/>
      <c r="H364" s="226"/>
      <c r="I364" s="226"/>
      <c r="J364" s="226"/>
      <c r="K364" s="226"/>
      <c r="L364" s="221"/>
      <c r="M364" s="221"/>
      <c r="N364" s="221"/>
    </row>
    <row r="365" spans="1:14" x14ac:dyDescent="0.3">
      <c r="A365" s="225" t="str">
        <f>Лист19!B53</f>
        <v>Или лук репчатый очищенный (п/ф)</v>
      </c>
      <c r="B365" s="225">
        <f>Лист19!C53</f>
        <v>13</v>
      </c>
      <c r="C365" s="225">
        <f>Лист19!D53</f>
        <v>14</v>
      </c>
      <c r="D365" s="225">
        <f>Лист19!E53</f>
        <v>13</v>
      </c>
      <c r="E365" s="225">
        <f>Лист19!F53</f>
        <v>14</v>
      </c>
      <c r="F365" s="227">
        <f t="shared" si="3"/>
        <v>0</v>
      </c>
      <c r="G365" s="226"/>
      <c r="H365" s="226"/>
      <c r="I365" s="226"/>
      <c r="J365" s="226"/>
      <c r="K365" s="226"/>
      <c r="L365" s="221"/>
      <c r="M365" s="221"/>
      <c r="N365" s="221"/>
    </row>
    <row r="366" spans="1:14" x14ac:dyDescent="0.3">
      <c r="A366" s="225" t="str">
        <f>Лист19!B69</f>
        <v>Или лук репчатый очищенный (п/ф)</v>
      </c>
      <c r="B366" s="225">
        <f>Лист19!C69</f>
        <v>7</v>
      </c>
      <c r="C366" s="225">
        <f>Лист19!D69</f>
        <v>8</v>
      </c>
      <c r="D366" s="225">
        <f>Лист19!E69</f>
        <v>7</v>
      </c>
      <c r="E366" s="225">
        <f>Лист19!F69</f>
        <v>8</v>
      </c>
      <c r="F366" s="227">
        <f t="shared" si="3"/>
        <v>0</v>
      </c>
      <c r="G366" s="220"/>
      <c r="H366" s="2"/>
      <c r="I366" s="2"/>
      <c r="J366" s="2"/>
      <c r="K366" s="2"/>
      <c r="L366" s="2"/>
      <c r="M366" s="2"/>
      <c r="N366" s="2"/>
    </row>
    <row r="367" spans="1:14" x14ac:dyDescent="0.3">
      <c r="A367" s="225" t="str">
        <f>Лист20!B30</f>
        <v>Или лук репчатый очищенный (п/ф)</v>
      </c>
      <c r="B367" s="225">
        <f>Лист20!C30</f>
        <v>5</v>
      </c>
      <c r="C367" s="225">
        <f>Лист20!D30</f>
        <v>7</v>
      </c>
      <c r="D367" s="225">
        <f>Лист20!E30</f>
        <v>5</v>
      </c>
      <c r="E367" s="225">
        <f>Лист20!F30</f>
        <v>7</v>
      </c>
      <c r="F367" s="227">
        <f t="shared" si="3"/>
        <v>0</v>
      </c>
      <c r="G367" s="220"/>
      <c r="H367" s="2"/>
      <c r="I367" s="2"/>
      <c r="J367" s="2"/>
      <c r="K367" s="2"/>
      <c r="L367" s="2"/>
      <c r="M367" s="2"/>
      <c r="N367" s="2"/>
    </row>
    <row r="368" spans="1:14" x14ac:dyDescent="0.3">
      <c r="A368" s="225" t="str">
        <f>Лист20!B46</f>
        <v>Или лук репчатый очищенный (п/ф)</v>
      </c>
      <c r="B368" s="225">
        <f>Лист20!C46</f>
        <v>6</v>
      </c>
      <c r="C368" s="225">
        <f>Лист20!D46</f>
        <v>8</v>
      </c>
      <c r="D368" s="225">
        <f>Лист20!E46</f>
        <v>6</v>
      </c>
      <c r="E368" s="225">
        <f>Лист20!F46</f>
        <v>8</v>
      </c>
      <c r="F368" s="227">
        <f t="shared" si="3"/>
        <v>0</v>
      </c>
      <c r="G368" s="226"/>
      <c r="H368" s="226"/>
      <c r="I368" s="226"/>
      <c r="J368" s="226"/>
      <c r="K368" s="226"/>
      <c r="L368" s="221"/>
      <c r="M368" s="221"/>
      <c r="N368" s="221"/>
    </row>
    <row r="369" spans="1:14" x14ac:dyDescent="0.3">
      <c r="A369" s="225" t="str">
        <f>Лист20!B60</f>
        <v>Или лук репчатый очищенный (п/ф)</v>
      </c>
      <c r="B369" s="225">
        <f>Лист20!C60</f>
        <v>5</v>
      </c>
      <c r="C369" s="225">
        <f>Лист20!D60</f>
        <v>5</v>
      </c>
      <c r="D369" s="225">
        <f>Лист20!E60</f>
        <v>5</v>
      </c>
      <c r="E369" s="225">
        <f>Лист20!F60</f>
        <v>5</v>
      </c>
      <c r="F369" s="227">
        <f t="shared" si="3"/>
        <v>0</v>
      </c>
      <c r="G369" s="220"/>
      <c r="H369" s="2"/>
      <c r="I369" s="2"/>
      <c r="J369" s="2"/>
      <c r="K369" s="2"/>
      <c r="L369" s="2"/>
      <c r="M369" s="2"/>
      <c r="N369" s="2"/>
    </row>
    <row r="370" spans="1:14" x14ac:dyDescent="0.3">
      <c r="A370" s="225" t="str">
        <f>Лист20!B81</f>
        <v>Или лук репчатый очищенный (п/ф)</v>
      </c>
      <c r="B370" s="225">
        <f>Лист20!C81</f>
        <v>17</v>
      </c>
      <c r="C370" s="225">
        <f>Лист20!D81</f>
        <v>18</v>
      </c>
      <c r="D370" s="225">
        <f>Лист20!E81</f>
        <v>17</v>
      </c>
      <c r="E370" s="225">
        <f>Лист20!F81</f>
        <v>18</v>
      </c>
      <c r="F370" s="227">
        <f t="shared" si="3"/>
        <v>0</v>
      </c>
      <c r="G370" s="220"/>
      <c r="H370" s="2"/>
      <c r="I370" s="2"/>
      <c r="J370" s="2"/>
      <c r="K370" s="2"/>
      <c r="L370" s="2"/>
      <c r="M370" s="2"/>
      <c r="N370" s="2"/>
    </row>
    <row r="371" spans="1:14" x14ac:dyDescent="0.3">
      <c r="A371" s="225" t="str">
        <f>Лист1!B31</f>
        <v>Или морковь очищенная (п/ф)</v>
      </c>
      <c r="B371" s="225">
        <f>Лист1!C31</f>
        <v>11</v>
      </c>
      <c r="C371" s="225">
        <f>Лист1!D31</f>
        <v>15</v>
      </c>
      <c r="D371" s="225">
        <f>Лист1!E31</f>
        <v>11</v>
      </c>
      <c r="E371" s="225">
        <f>Лист1!F31</f>
        <v>15</v>
      </c>
      <c r="F371" s="227">
        <f>C371-E371</f>
        <v>0</v>
      </c>
      <c r="G371" s="227" t="str">
        <f>A371</f>
        <v>Или морковь очищенная (п/ф)</v>
      </c>
      <c r="H371" s="227">
        <f>B371+B376+B377+B378+B379+B380+B381+B382+B383+B384+B385+B386+B387+B388+B389+B390+B391+B392+B393+B394+B395+B396+B397+B398+B399+B400+B401+B402+B403+B404+B405+B406+B407+B408+B409+B410+B411+B412+B413+B414+B415+B416+B417+B418+B419+B420+B421+B422+B423+B424+B425+B426+B427+B428+B429+B430+B375+B374+B373+B372</f>
        <v>1112</v>
      </c>
      <c r="I371" s="227">
        <f>C371+C376+C377+C378+C379+C380+C381+C382+C383+C384+C385+C386+C387+C388+C389+C390+C391+C392+C393+C394+C395+C396+C397+C398+C399+C400+C401+C402+C403+C404+C405+C406+C407+C408+C409+C410+C411+C412+C413+C414+C415+C416+C417+C418+C419+C420+C421+C422+C423+C424+C425+C426+C427+C428+C429+C430+C375+C374+C373+C372</f>
        <v>1438</v>
      </c>
      <c r="J371" s="227">
        <f>D371+D376+D377+D378+D379+D380+D381+D382+D383+D384+D385+D386+D387+D388+D389+D390+D391+D392+D393+D394+D395+D396+D397+D398+D399+D400+D401+D402+D403+D404+D405+D406+D407+D408+D409+D410+D411+D412+D413+D414+D415+D416+D417+D418+D419+D420+D421+D422+D423+D424+D425+D426+D427+D428+D429+D430+D375+D374+D373+D372</f>
        <v>1112</v>
      </c>
      <c r="K371" s="227">
        <f>E371+E376+E377+E378+E379+E380+E381+E382+E383+E384+E385+E386+E387+E388+E389+E390+E391+E392+E393+E394+E395+E396+E397+E398+E399+E400+E401+E402+E403+E404+E405+E406+E407+E408+E409+E410+E411+E412+E413+E414+E415+E416+E417+E418+E419+E420+E421+E422+E423+E424+E425+E426+E427+E428+E429+E430+E375+E374+E373+E372</f>
        <v>1438</v>
      </c>
      <c r="L371" s="221"/>
      <c r="M371" s="221"/>
      <c r="N371" s="221"/>
    </row>
    <row r="372" spans="1:14" s="220" customFormat="1" x14ac:dyDescent="0.3">
      <c r="A372" s="225" t="str">
        <f>Лист6!B77</f>
        <v>Или морковь очищенная (п/ф)</v>
      </c>
      <c r="B372" s="225">
        <f>Лист6!C77</f>
        <v>20</v>
      </c>
      <c r="C372" s="225">
        <f>Лист6!D77</f>
        <v>24</v>
      </c>
      <c r="D372" s="225">
        <f>Лист6!E77</f>
        <v>20</v>
      </c>
      <c r="E372" s="225">
        <f>Лист6!F77</f>
        <v>24</v>
      </c>
      <c r="F372" s="225">
        <f>Лист6!G77</f>
        <v>0</v>
      </c>
      <c r="G372" s="227"/>
      <c r="H372" s="227"/>
      <c r="I372" s="227"/>
      <c r="J372" s="227"/>
      <c r="K372" s="227"/>
      <c r="L372" s="221"/>
      <c r="M372" s="221"/>
      <c r="N372" s="221"/>
    </row>
    <row r="373" spans="1:14" s="1" customFormat="1" x14ac:dyDescent="0.3">
      <c r="A373" s="225" t="str">
        <f>Лист8!B53</f>
        <v>Или морковь очищенная (п/ф)</v>
      </c>
      <c r="B373" s="225">
        <f>Лист8!C53</f>
        <v>110</v>
      </c>
      <c r="C373" s="225">
        <f>Лист8!D53</f>
        <v>211</v>
      </c>
      <c r="D373" s="225">
        <f>Лист8!E53</f>
        <v>110</v>
      </c>
      <c r="E373" s="225">
        <f>Лист8!F53</f>
        <v>211</v>
      </c>
      <c r="F373" s="227">
        <f t="shared" ref="F373:F436" si="4">C373-E373</f>
        <v>0</v>
      </c>
      <c r="G373" s="227"/>
      <c r="H373" s="227"/>
      <c r="I373" s="227"/>
      <c r="J373" s="227"/>
      <c r="K373" s="227"/>
      <c r="L373" s="221"/>
      <c r="M373" s="221"/>
      <c r="N373" s="221"/>
    </row>
    <row r="374" spans="1:14" s="1" customFormat="1" x14ac:dyDescent="0.3">
      <c r="A374" s="225" t="str">
        <f>Лист10!B62</f>
        <v>Или морковь очищенная (п/ф)</v>
      </c>
      <c r="B374" s="225">
        <f>Лист10!C62</f>
        <v>5</v>
      </c>
      <c r="C374" s="225">
        <f>Лист10!D62</f>
        <v>11</v>
      </c>
      <c r="D374" s="225">
        <f>Лист10!E62</f>
        <v>5</v>
      </c>
      <c r="E374" s="225">
        <f>Лист10!F62</f>
        <v>11</v>
      </c>
      <c r="F374" s="227">
        <f t="shared" si="4"/>
        <v>0</v>
      </c>
      <c r="G374" s="227"/>
      <c r="H374" s="227"/>
      <c r="I374" s="227"/>
      <c r="J374" s="227"/>
      <c r="K374" s="227"/>
      <c r="L374" s="221"/>
      <c r="M374" s="221"/>
      <c r="N374" s="221"/>
    </row>
    <row r="375" spans="1:14" s="1" customFormat="1" x14ac:dyDescent="0.3">
      <c r="A375" s="225" t="str">
        <f>Лист11!B69</f>
        <v>Или морковь очищенная (п/ф)</v>
      </c>
      <c r="B375" s="225">
        <f>Лист11!C69</f>
        <v>188</v>
      </c>
      <c r="C375" s="225">
        <f>Лист11!D69</f>
        <v>235</v>
      </c>
      <c r="D375" s="225">
        <f>Лист11!E69</f>
        <v>188</v>
      </c>
      <c r="E375" s="225">
        <f>Лист11!F69</f>
        <v>235</v>
      </c>
      <c r="F375" s="227">
        <f t="shared" si="4"/>
        <v>0</v>
      </c>
      <c r="G375" s="227"/>
      <c r="H375" s="227"/>
      <c r="I375" s="227"/>
      <c r="J375" s="227"/>
      <c r="K375" s="227"/>
      <c r="L375" s="221"/>
      <c r="M375" s="221"/>
      <c r="N375" s="221"/>
    </row>
    <row r="376" spans="1:14" x14ac:dyDescent="0.3">
      <c r="A376" s="225" t="str">
        <f>Лист1!B42</f>
        <v>Или морковь очищенная (п/ф)</v>
      </c>
      <c r="B376" s="225">
        <f>Лист1!C42</f>
        <v>6</v>
      </c>
      <c r="C376" s="225">
        <f>Лист1!D42</f>
        <v>8</v>
      </c>
      <c r="D376" s="225">
        <f>Лист1!E42</f>
        <v>6</v>
      </c>
      <c r="E376" s="225">
        <f>Лист1!F42</f>
        <v>8</v>
      </c>
      <c r="F376" s="227">
        <f t="shared" si="4"/>
        <v>0</v>
      </c>
      <c r="G376" s="220"/>
      <c r="H376" s="2"/>
      <c r="I376" s="2"/>
      <c r="J376" s="2"/>
      <c r="K376" s="2"/>
      <c r="L376" s="2"/>
      <c r="M376" s="2"/>
      <c r="N376" s="2"/>
    </row>
    <row r="377" spans="1:14" x14ac:dyDescent="0.3">
      <c r="A377" s="225" t="str">
        <f>Лист1!B60</f>
        <v>Или морковь очищенная (п/ф)</v>
      </c>
      <c r="B377" s="225">
        <f>Лист1!C60</f>
        <v>11</v>
      </c>
      <c r="C377" s="225">
        <f>Лист1!D60</f>
        <v>12</v>
      </c>
      <c r="D377" s="225">
        <f>Лист1!E60</f>
        <v>11</v>
      </c>
      <c r="E377" s="225">
        <f>Лист1!F60</f>
        <v>12</v>
      </c>
      <c r="F377" s="227">
        <f t="shared" si="4"/>
        <v>0</v>
      </c>
      <c r="G377" s="220"/>
      <c r="H377" s="2"/>
      <c r="I377" s="2"/>
      <c r="J377" s="2"/>
      <c r="K377" s="2"/>
      <c r="L377" s="2"/>
      <c r="M377" s="2"/>
      <c r="N377" s="2"/>
    </row>
    <row r="378" spans="1:14" x14ac:dyDescent="0.3">
      <c r="A378" s="225" t="str">
        <f>Лист1!B78</f>
        <v>Или морковь очищенная (п/ф)</v>
      </c>
      <c r="B378" s="225">
        <f>Лист1!C78</f>
        <v>8</v>
      </c>
      <c r="C378" s="225">
        <f>Лист1!D78</f>
        <v>9</v>
      </c>
      <c r="D378" s="225">
        <f>Лист1!E78</f>
        <v>8</v>
      </c>
      <c r="E378" s="225">
        <f>Лист1!F78</f>
        <v>9</v>
      </c>
      <c r="F378" s="227">
        <f t="shared" si="4"/>
        <v>0</v>
      </c>
      <c r="G378" s="226"/>
      <c r="H378" s="226"/>
      <c r="I378" s="226"/>
      <c r="J378" s="226"/>
      <c r="K378" s="226"/>
      <c r="L378" s="221"/>
      <c r="M378" s="221"/>
      <c r="N378" s="221"/>
    </row>
    <row r="379" spans="1:14" x14ac:dyDescent="0.3">
      <c r="A379" s="225" t="str">
        <f>Лист1!B98</f>
        <v>Или морковь очищенная (п/ф)</v>
      </c>
      <c r="B379" s="225">
        <f>Лист1!C98</f>
        <v>6</v>
      </c>
      <c r="C379" s="225">
        <f>Лист1!D98</f>
        <v>6</v>
      </c>
      <c r="D379" s="225">
        <f>Лист1!E98</f>
        <v>6</v>
      </c>
      <c r="E379" s="225">
        <f>Лист1!F98</f>
        <v>6</v>
      </c>
      <c r="F379" s="227">
        <f t="shared" si="4"/>
        <v>0</v>
      </c>
      <c r="G379" s="226"/>
      <c r="H379" s="226"/>
      <c r="I379" s="226"/>
      <c r="J379" s="226"/>
      <c r="K379" s="226"/>
      <c r="L379" s="221"/>
      <c r="M379" s="221"/>
      <c r="N379" s="221"/>
    </row>
    <row r="380" spans="1:14" x14ac:dyDescent="0.3">
      <c r="A380" s="225" t="str">
        <f>Лист2!B44</f>
        <v>Или морковь очищенная (п/ф)</v>
      </c>
      <c r="B380" s="225">
        <f>Лист2!C44</f>
        <v>7</v>
      </c>
      <c r="C380" s="225">
        <f>Лист2!D44</f>
        <v>9</v>
      </c>
      <c r="D380" s="225">
        <f>Лист2!E44</f>
        <v>7</v>
      </c>
      <c r="E380" s="225">
        <f>Лист2!F44</f>
        <v>9</v>
      </c>
      <c r="F380" s="227">
        <f t="shared" si="4"/>
        <v>0</v>
      </c>
      <c r="G380" s="220"/>
      <c r="H380" s="2"/>
      <c r="I380" s="2"/>
      <c r="J380" s="2"/>
      <c r="K380" s="2"/>
      <c r="L380" s="2"/>
      <c r="M380" s="2"/>
      <c r="N380" s="2"/>
    </row>
    <row r="381" spans="1:14" x14ac:dyDescent="0.3">
      <c r="A381" s="225" t="str">
        <f>Лист3!B26</f>
        <v>Или морковь очищенная (п/ф)</v>
      </c>
      <c r="B381" s="225">
        <f>Лист3!C26</f>
        <v>31</v>
      </c>
      <c r="C381" s="225">
        <f>Лист3!D26</f>
        <v>39</v>
      </c>
      <c r="D381" s="225">
        <f>Лист3!E26</f>
        <v>31</v>
      </c>
      <c r="E381" s="225">
        <f>Лист3!F26</f>
        <v>39</v>
      </c>
      <c r="F381" s="227">
        <f t="shared" si="4"/>
        <v>0</v>
      </c>
      <c r="G381" s="227"/>
      <c r="H381" s="227"/>
      <c r="I381" s="227"/>
      <c r="J381" s="227"/>
      <c r="K381" s="227"/>
      <c r="L381" s="10"/>
      <c r="M381" s="10"/>
      <c r="N381" s="10"/>
    </row>
    <row r="382" spans="1:14" x14ac:dyDescent="0.3">
      <c r="A382" s="225" t="str">
        <f>Лист3!B37</f>
        <v>Или морковь очищенная (п/ф)</v>
      </c>
      <c r="B382" s="225">
        <f>Лист3!C37</f>
        <v>6</v>
      </c>
      <c r="C382" s="225">
        <f>Лист3!D37</f>
        <v>8</v>
      </c>
      <c r="D382" s="225">
        <f>Лист3!E37</f>
        <v>6</v>
      </c>
      <c r="E382" s="225">
        <f>Лист3!F37</f>
        <v>8</v>
      </c>
      <c r="F382" s="227">
        <f t="shared" si="4"/>
        <v>0</v>
      </c>
      <c r="G382" s="226"/>
      <c r="H382" s="135"/>
      <c r="I382" s="135"/>
      <c r="J382" s="135"/>
      <c r="K382" s="135"/>
      <c r="L382" s="4"/>
      <c r="M382" s="4"/>
      <c r="N382" s="4"/>
    </row>
    <row r="383" spans="1:14" x14ac:dyDescent="0.3">
      <c r="A383" s="225" t="str">
        <f>Лист3!B49</f>
        <v>Или морковь очищенная (п/ф)</v>
      </c>
      <c r="B383" s="225">
        <f>Лист3!C49</f>
        <v>22</v>
      </c>
      <c r="C383" s="225">
        <f>Лист3!D49</f>
        <v>27</v>
      </c>
      <c r="D383" s="225">
        <f>Лист3!E49</f>
        <v>22</v>
      </c>
      <c r="E383" s="225">
        <f>Лист3!F49</f>
        <v>27</v>
      </c>
      <c r="F383" s="227">
        <f t="shared" si="4"/>
        <v>0</v>
      </c>
      <c r="G383" s="226"/>
      <c r="H383" s="135"/>
      <c r="I383" s="135"/>
      <c r="J383" s="135"/>
      <c r="K383" s="135"/>
      <c r="L383" s="4"/>
      <c r="M383" s="4"/>
      <c r="N383" s="4"/>
    </row>
    <row r="384" spans="1:14" x14ac:dyDescent="0.3">
      <c r="A384" s="225" t="str">
        <f>Лист4!B41</f>
        <v>Или морковь очищенная (п/ф)</v>
      </c>
      <c r="B384" s="225">
        <f>Лист4!C41</f>
        <v>7</v>
      </c>
      <c r="C384" s="225">
        <f>Лист4!D41</f>
        <v>9</v>
      </c>
      <c r="D384" s="225">
        <f>Лист4!E41</f>
        <v>7</v>
      </c>
      <c r="E384" s="225">
        <f>Лист4!F41</f>
        <v>9</v>
      </c>
      <c r="F384" s="227">
        <f t="shared" si="4"/>
        <v>0</v>
      </c>
      <c r="G384" s="220"/>
      <c r="H384" s="3"/>
      <c r="I384" s="3"/>
      <c r="J384" s="3"/>
      <c r="K384" s="3"/>
      <c r="L384" s="3"/>
      <c r="M384" s="3"/>
      <c r="N384" s="3"/>
    </row>
    <row r="385" spans="1:14" x14ac:dyDescent="0.3">
      <c r="A385" s="225" t="str">
        <f>Лист4!B53</f>
        <v>Или морковь очищенная (п/ф)</v>
      </c>
      <c r="B385" s="225">
        <f>Лист4!C53</f>
        <v>7</v>
      </c>
      <c r="C385" s="225">
        <f>Лист4!D53</f>
        <v>9</v>
      </c>
      <c r="D385" s="225">
        <f>Лист4!E53</f>
        <v>7</v>
      </c>
      <c r="E385" s="225">
        <f>Лист4!F53</f>
        <v>9</v>
      </c>
      <c r="F385" s="227">
        <f t="shared" si="4"/>
        <v>0</v>
      </c>
      <c r="G385" s="226"/>
      <c r="H385" s="135"/>
      <c r="I385" s="135"/>
      <c r="J385" s="135"/>
      <c r="K385" s="135"/>
      <c r="L385" s="4"/>
      <c r="M385" s="4"/>
      <c r="N385" s="4"/>
    </row>
    <row r="386" spans="1:14" x14ac:dyDescent="0.3">
      <c r="A386" s="225" t="str">
        <f>Лист4!B78</f>
        <v>Или морковь очищенная (п/ф)</v>
      </c>
      <c r="B386" s="225">
        <f>Лист4!C78</f>
        <v>10</v>
      </c>
      <c r="C386" s="225">
        <f>Лист4!D78</f>
        <v>13</v>
      </c>
      <c r="D386" s="225">
        <f>Лист4!E78</f>
        <v>10</v>
      </c>
      <c r="E386" s="225">
        <f>Лист4!F78</f>
        <v>13</v>
      </c>
      <c r="F386" s="227">
        <f t="shared" si="4"/>
        <v>0</v>
      </c>
      <c r="G386" s="226"/>
      <c r="H386" s="135"/>
      <c r="I386" s="135"/>
      <c r="J386" s="135"/>
      <c r="K386" s="135"/>
      <c r="L386" s="4"/>
      <c r="M386" s="4"/>
      <c r="N386" s="4"/>
    </row>
    <row r="387" spans="1:14" x14ac:dyDescent="0.3">
      <c r="A387" s="225" t="str">
        <f>Лист5!B25</f>
        <v>Или морковь очищенная (п/ф)</v>
      </c>
      <c r="B387" s="225">
        <f>Лист5!C25</f>
        <v>24</v>
      </c>
      <c r="C387" s="225">
        <f>Лист5!D25</f>
        <v>32</v>
      </c>
      <c r="D387" s="225">
        <f>Лист5!E25</f>
        <v>24</v>
      </c>
      <c r="E387" s="225">
        <f>Лист5!F25</f>
        <v>32</v>
      </c>
      <c r="F387" s="227">
        <f t="shared" si="4"/>
        <v>0</v>
      </c>
      <c r="G387" s="220"/>
      <c r="H387" s="3"/>
      <c r="I387" s="3"/>
      <c r="J387" s="3"/>
      <c r="K387" s="3"/>
      <c r="L387" s="3"/>
      <c r="M387" s="3"/>
      <c r="N387" s="3"/>
    </row>
    <row r="388" spans="1:14" x14ac:dyDescent="0.3">
      <c r="A388" s="225" t="str">
        <f>Лист5!B41</f>
        <v>Или морковь очищенная (п/ф)</v>
      </c>
      <c r="B388" s="225">
        <f>Лист5!C41</f>
        <v>7</v>
      </c>
      <c r="C388" s="225">
        <f>Лист5!D41</f>
        <v>10</v>
      </c>
      <c r="D388" s="225">
        <f>Лист5!E41</f>
        <v>7</v>
      </c>
      <c r="E388" s="225">
        <f>Лист5!F41</f>
        <v>10</v>
      </c>
      <c r="F388" s="227">
        <f t="shared" si="4"/>
        <v>0</v>
      </c>
      <c r="G388" s="220"/>
      <c r="H388" s="3"/>
      <c r="I388" s="3"/>
      <c r="J388" s="3"/>
      <c r="K388" s="3"/>
      <c r="L388" s="3"/>
      <c r="M388" s="3"/>
      <c r="N388" s="3"/>
    </row>
    <row r="389" spans="1:14" x14ac:dyDescent="0.3">
      <c r="A389" s="225" t="str">
        <f>Лист5!B59</f>
        <v>Или морковь очищенная (п/ф)</v>
      </c>
      <c r="B389" s="225">
        <f>Лист5!C59</f>
        <v>15</v>
      </c>
      <c r="C389" s="225">
        <f>Лист5!D59</f>
        <v>19</v>
      </c>
      <c r="D389" s="225">
        <f>Лист5!E59</f>
        <v>15</v>
      </c>
      <c r="E389" s="225">
        <f>Лист5!F59</f>
        <v>19</v>
      </c>
      <c r="F389" s="227">
        <f t="shared" si="4"/>
        <v>0</v>
      </c>
      <c r="G389" s="226"/>
      <c r="H389" s="135"/>
      <c r="I389" s="135"/>
      <c r="J389" s="135"/>
      <c r="K389" s="135"/>
      <c r="L389" s="4"/>
      <c r="M389" s="4"/>
      <c r="N389" s="4"/>
    </row>
    <row r="390" spans="1:14" x14ac:dyDescent="0.3">
      <c r="A390" s="225" t="str">
        <f>Лист5!B77</f>
        <v>Или морковь очищенная (п/ф)</v>
      </c>
      <c r="B390" s="225">
        <f>Лист5!C77</f>
        <v>29</v>
      </c>
      <c r="C390" s="225">
        <f>Лист5!D77</f>
        <v>33</v>
      </c>
      <c r="D390" s="225">
        <f>Лист5!E77</f>
        <v>29</v>
      </c>
      <c r="E390" s="225">
        <f>Лист5!F77</f>
        <v>33</v>
      </c>
      <c r="F390" s="227">
        <f t="shared" si="4"/>
        <v>0</v>
      </c>
      <c r="G390" s="220"/>
      <c r="H390" s="3"/>
      <c r="I390" s="3"/>
      <c r="J390" s="3"/>
      <c r="K390" s="3"/>
      <c r="L390" s="3"/>
      <c r="M390" s="3"/>
      <c r="N390" s="3"/>
    </row>
    <row r="391" spans="1:14" x14ac:dyDescent="0.3">
      <c r="A391" s="225" t="str">
        <f>Лист6!B38</f>
        <v>Или морковь очищенная (п/ф)</v>
      </c>
      <c r="B391" s="225">
        <f>Лист6!C38</f>
        <v>6</v>
      </c>
      <c r="C391" s="225">
        <f>Лист6!D38</f>
        <v>8</v>
      </c>
      <c r="D391" s="225">
        <f>Лист6!E38</f>
        <v>6</v>
      </c>
      <c r="E391" s="225">
        <f>Лист6!F38</f>
        <v>8</v>
      </c>
      <c r="F391" s="227">
        <f t="shared" si="4"/>
        <v>0</v>
      </c>
      <c r="G391" s="220"/>
      <c r="H391" s="3"/>
      <c r="I391" s="3"/>
      <c r="J391" s="3"/>
      <c r="K391" s="3"/>
      <c r="L391" s="3"/>
      <c r="M391" s="3"/>
      <c r="N391" s="3"/>
    </row>
    <row r="392" spans="1:14" x14ac:dyDescent="0.3">
      <c r="A392" s="225" t="str">
        <f>Лист6!B51</f>
        <v>Или морковь очищенная (п/ф)</v>
      </c>
      <c r="B392" s="225">
        <f>Лист6!C51</f>
        <v>12</v>
      </c>
      <c r="C392" s="225">
        <f>Лист6!D51</f>
        <v>14</v>
      </c>
      <c r="D392" s="225">
        <f>Лист6!E51</f>
        <v>12</v>
      </c>
      <c r="E392" s="225">
        <f>Лист6!F51</f>
        <v>14</v>
      </c>
      <c r="F392" s="227">
        <f t="shared" si="4"/>
        <v>0</v>
      </c>
      <c r="G392" s="220"/>
      <c r="H392" s="3"/>
      <c r="I392" s="3"/>
      <c r="J392" s="3"/>
      <c r="K392" s="3"/>
      <c r="L392" s="3"/>
      <c r="M392" s="3"/>
      <c r="N392" s="3"/>
    </row>
    <row r="393" spans="1:14" x14ac:dyDescent="0.3">
      <c r="A393" s="225" t="str">
        <f>Лист7!B27</f>
        <v>Или морковь очищенная (п/ф)</v>
      </c>
      <c r="B393" s="225">
        <f>Лист7!C27</f>
        <v>14</v>
      </c>
      <c r="C393" s="225">
        <f>Лист7!D27</f>
        <v>18</v>
      </c>
      <c r="D393" s="225">
        <f>Лист7!E27</f>
        <v>14</v>
      </c>
      <c r="E393" s="225">
        <f>Лист7!F27</f>
        <v>18</v>
      </c>
      <c r="F393" s="227">
        <f t="shared" si="4"/>
        <v>0</v>
      </c>
      <c r="G393" s="226"/>
      <c r="H393" s="135"/>
      <c r="I393" s="135"/>
      <c r="J393" s="135"/>
      <c r="K393" s="135"/>
      <c r="L393" s="4"/>
      <c r="M393" s="4"/>
      <c r="N393" s="4"/>
    </row>
    <row r="394" spans="1:14" x14ac:dyDescent="0.3">
      <c r="A394" s="225" t="str">
        <f>Лист7!B47</f>
        <v>Или морковь очищенная (п/ф)</v>
      </c>
      <c r="B394" s="225">
        <f>Лист7!C47</f>
        <v>6</v>
      </c>
      <c r="C394" s="225">
        <f>Лист7!D47</f>
        <v>8</v>
      </c>
      <c r="D394" s="225">
        <f>Лист7!E47</f>
        <v>6</v>
      </c>
      <c r="E394" s="225">
        <f>Лист7!F47</f>
        <v>8</v>
      </c>
      <c r="F394" s="227">
        <f t="shared" si="4"/>
        <v>0</v>
      </c>
      <c r="G394" s="227"/>
      <c r="H394" s="227"/>
      <c r="I394" s="227"/>
      <c r="J394" s="227"/>
      <c r="K394" s="227"/>
      <c r="L394" s="10"/>
      <c r="M394" s="10"/>
      <c r="N394" s="10"/>
    </row>
    <row r="395" spans="1:14" x14ac:dyDescent="0.3">
      <c r="A395" s="225" t="str">
        <f>Лист7!B63</f>
        <v>Или морковь очищенная (п/ф)</v>
      </c>
      <c r="B395" s="225">
        <f>Лист7!C63</f>
        <v>10</v>
      </c>
      <c r="C395" s="225">
        <f>Лист7!D63</f>
        <v>13</v>
      </c>
      <c r="D395" s="225">
        <f>Лист7!E63</f>
        <v>10</v>
      </c>
      <c r="E395" s="225">
        <f>Лист7!F63</f>
        <v>13</v>
      </c>
      <c r="F395" s="227">
        <f t="shared" si="4"/>
        <v>0</v>
      </c>
      <c r="G395" s="226"/>
      <c r="H395" s="135"/>
      <c r="I395" s="135"/>
      <c r="J395" s="135"/>
      <c r="K395" s="135"/>
      <c r="L395" s="4"/>
      <c r="M395" s="4"/>
      <c r="N395" s="4"/>
    </row>
    <row r="396" spans="1:14" x14ac:dyDescent="0.3">
      <c r="A396" s="225" t="str">
        <f>Лист7!B83</f>
        <v>Или морковь очищенная (п/ф)</v>
      </c>
      <c r="B396" s="225">
        <f>Лист7!C83</f>
        <v>48</v>
      </c>
      <c r="C396" s="225">
        <f>Лист7!D83</f>
        <v>50</v>
      </c>
      <c r="D396" s="225">
        <f>Лист7!E83</f>
        <v>48</v>
      </c>
      <c r="E396" s="225">
        <f>Лист7!F83</f>
        <v>50</v>
      </c>
      <c r="F396" s="227">
        <f t="shared" si="4"/>
        <v>0</v>
      </c>
      <c r="G396" s="227"/>
      <c r="H396" s="227"/>
      <c r="I396" s="227"/>
      <c r="J396" s="227"/>
      <c r="K396" s="227"/>
      <c r="L396" s="10"/>
      <c r="M396" s="10"/>
      <c r="N396" s="10"/>
    </row>
    <row r="397" spans="1:14" x14ac:dyDescent="0.3">
      <c r="A397" s="225" t="str">
        <f>Лист7!B89</f>
        <v>Или морковь очищенная (п/ф)</v>
      </c>
      <c r="B397" s="225">
        <f>Лист7!C89</f>
        <v>2</v>
      </c>
      <c r="C397" s="225">
        <f>Лист7!D89</f>
        <v>3</v>
      </c>
      <c r="D397" s="225">
        <f>Лист7!E89</f>
        <v>2</v>
      </c>
      <c r="E397" s="225">
        <f>Лист7!F89</f>
        <v>3</v>
      </c>
      <c r="F397" s="227">
        <f t="shared" si="4"/>
        <v>0</v>
      </c>
      <c r="G397" s="226"/>
      <c r="H397" s="135"/>
      <c r="I397" s="135"/>
      <c r="J397" s="135"/>
      <c r="K397" s="135"/>
      <c r="L397" s="4"/>
      <c r="M397" s="4"/>
      <c r="N397" s="4"/>
    </row>
    <row r="398" spans="1:14" x14ac:dyDescent="0.3">
      <c r="A398" s="225" t="str">
        <f>Лист8!B35</f>
        <v>Или морковь очищенная (п/ф)</v>
      </c>
      <c r="B398" s="225">
        <f>Лист8!C35</f>
        <v>9</v>
      </c>
      <c r="C398" s="225">
        <f>Лист8!D35</f>
        <v>12</v>
      </c>
      <c r="D398" s="225">
        <f>Лист8!E35</f>
        <v>9</v>
      </c>
      <c r="E398" s="225">
        <f>Лист8!F35</f>
        <v>12</v>
      </c>
      <c r="F398" s="227">
        <f t="shared" si="4"/>
        <v>0</v>
      </c>
      <c r="G398" s="226"/>
      <c r="H398" s="135"/>
      <c r="I398" s="135"/>
      <c r="J398" s="135"/>
      <c r="K398" s="135"/>
      <c r="L398" s="4"/>
      <c r="M398" s="4"/>
      <c r="N398" s="4"/>
    </row>
    <row r="399" spans="1:14" x14ac:dyDescent="0.3">
      <c r="A399" s="225" t="str">
        <f>Лист8!B66</f>
        <v>Или морковь очищенная (п/ф)</v>
      </c>
      <c r="B399" s="225">
        <f>Лист8!C66</f>
        <v>11</v>
      </c>
      <c r="C399" s="225">
        <f>Лист8!D66</f>
        <v>12</v>
      </c>
      <c r="D399" s="225">
        <f>Лист8!E66</f>
        <v>11</v>
      </c>
      <c r="E399" s="225">
        <f>Лист8!F66</f>
        <v>12</v>
      </c>
      <c r="F399" s="227">
        <f t="shared" si="4"/>
        <v>0</v>
      </c>
      <c r="G399" s="226"/>
      <c r="H399" s="135"/>
      <c r="I399" s="135"/>
      <c r="J399" s="135"/>
      <c r="K399" s="135"/>
      <c r="L399" s="4"/>
      <c r="M399" s="4"/>
      <c r="N399" s="4"/>
    </row>
    <row r="400" spans="1:14" x14ac:dyDescent="0.3">
      <c r="A400" s="225" t="str">
        <f>Лист9!B32</f>
        <v>Или морковь очищенная (п/ф)</v>
      </c>
      <c r="B400" s="225">
        <f>Лист9!C32</f>
        <v>13</v>
      </c>
      <c r="C400" s="225">
        <f>Лист9!D32</f>
        <v>22</v>
      </c>
      <c r="D400" s="225">
        <f>Лист9!E32</f>
        <v>13</v>
      </c>
      <c r="E400" s="225">
        <f>Лист9!F32</f>
        <v>22</v>
      </c>
      <c r="F400" s="227">
        <f t="shared" si="4"/>
        <v>0</v>
      </c>
      <c r="G400" s="226"/>
      <c r="H400" s="135"/>
      <c r="I400" s="135"/>
      <c r="J400" s="135"/>
      <c r="K400" s="135"/>
      <c r="L400" s="4"/>
      <c r="M400" s="4"/>
      <c r="N400" s="4"/>
    </row>
    <row r="401" spans="1:14" x14ac:dyDescent="0.3">
      <c r="A401" s="225" t="str">
        <f>Лист9!B46</f>
        <v>Или морковь очищенная (п/ф)</v>
      </c>
      <c r="B401" s="225">
        <f>Лист9!C46</f>
        <v>5</v>
      </c>
      <c r="C401" s="225">
        <f>Лист9!D46</f>
        <v>7</v>
      </c>
      <c r="D401" s="225">
        <f>Лист9!E46</f>
        <v>5</v>
      </c>
      <c r="E401" s="225">
        <f>Лист9!F46</f>
        <v>7</v>
      </c>
      <c r="F401" s="227">
        <f t="shared" si="4"/>
        <v>0</v>
      </c>
      <c r="G401" s="220"/>
      <c r="H401" s="3"/>
      <c r="I401" s="3"/>
      <c r="J401" s="3"/>
      <c r="K401" s="3"/>
      <c r="L401" s="3"/>
      <c r="M401" s="3"/>
      <c r="N401" s="3"/>
    </row>
    <row r="402" spans="1:14" x14ac:dyDescent="0.3">
      <c r="A402" s="225" t="str">
        <f>Лист10!B26</f>
        <v>Или морковь очищенная (п/ф)</v>
      </c>
      <c r="B402" s="225">
        <f>Лист10!C26</f>
        <v>38</v>
      </c>
      <c r="C402" s="225">
        <f>Лист10!D26</f>
        <v>50</v>
      </c>
      <c r="D402" s="225">
        <f>Лист10!E26</f>
        <v>38</v>
      </c>
      <c r="E402" s="225">
        <f>Лист10!F26</f>
        <v>50</v>
      </c>
      <c r="F402" s="227">
        <f t="shared" si="4"/>
        <v>0</v>
      </c>
      <c r="G402" s="226"/>
      <c r="H402" s="135"/>
      <c r="I402" s="135"/>
      <c r="J402" s="135"/>
      <c r="K402" s="135"/>
      <c r="L402" s="4"/>
      <c r="M402" s="4"/>
      <c r="N402" s="4"/>
    </row>
    <row r="403" spans="1:14" x14ac:dyDescent="0.3">
      <c r="A403" s="225" t="str">
        <f>Лист10!B39</f>
        <v>Или морковь очищенная (п/ф)</v>
      </c>
      <c r="B403" s="225">
        <f>Лист10!C39</f>
        <v>6</v>
      </c>
      <c r="C403" s="225">
        <f>Лист10!D39</f>
        <v>8</v>
      </c>
      <c r="D403" s="225">
        <f>Лист10!E39</f>
        <v>6</v>
      </c>
      <c r="E403" s="225">
        <f>Лист10!F39</f>
        <v>8</v>
      </c>
      <c r="F403" s="227">
        <f t="shared" si="4"/>
        <v>0</v>
      </c>
      <c r="G403" s="226"/>
      <c r="H403" s="135"/>
      <c r="I403" s="135"/>
      <c r="J403" s="135"/>
      <c r="K403" s="135"/>
      <c r="L403" s="4"/>
      <c r="M403" s="4"/>
      <c r="N403" s="4"/>
    </row>
    <row r="404" spans="1:14" x14ac:dyDescent="0.3">
      <c r="A404" s="225" t="str">
        <f>Лист11!B39</f>
        <v>Или морковь очищенная (п/ф)</v>
      </c>
      <c r="B404" s="225">
        <f>Лист11!C39</f>
        <v>8</v>
      </c>
      <c r="C404" s="225">
        <f>Лист11!D39</f>
        <v>11</v>
      </c>
      <c r="D404" s="225">
        <f>Лист11!E39</f>
        <v>8</v>
      </c>
      <c r="E404" s="225">
        <f>Лист11!F39</f>
        <v>11</v>
      </c>
      <c r="F404" s="227">
        <f t="shared" si="4"/>
        <v>0</v>
      </c>
      <c r="G404" s="226"/>
      <c r="H404" s="135"/>
      <c r="I404" s="135"/>
      <c r="J404" s="135"/>
      <c r="K404" s="135"/>
      <c r="L404" s="4"/>
      <c r="M404" s="4"/>
      <c r="N404" s="4"/>
    </row>
    <row r="405" spans="1:14" x14ac:dyDescent="0.3">
      <c r="A405" s="225" t="str">
        <f>Лист11!B56</f>
        <v>Или морковь очищенная (п/ф)</v>
      </c>
      <c r="B405" s="225">
        <f>Лист11!C56</f>
        <v>28</v>
      </c>
      <c r="C405" s="225">
        <f>Лист11!D56</f>
        <v>34</v>
      </c>
      <c r="D405" s="225">
        <f>Лист11!E56</f>
        <v>28</v>
      </c>
      <c r="E405" s="225">
        <f>Лист11!F56</f>
        <v>34</v>
      </c>
      <c r="F405" s="227">
        <f t="shared" si="4"/>
        <v>0</v>
      </c>
      <c r="G405" s="226"/>
      <c r="H405" s="135"/>
      <c r="I405" s="135"/>
      <c r="J405" s="135"/>
      <c r="K405" s="135"/>
      <c r="L405" s="4"/>
      <c r="M405" s="4"/>
      <c r="N405" s="4"/>
    </row>
    <row r="406" spans="1:14" x14ac:dyDescent="0.3">
      <c r="A406" s="225" t="str">
        <f>Лист12!B43</f>
        <v>Или морковь очищенная (п/ф)</v>
      </c>
      <c r="B406" s="225">
        <f>Лист12!C43</f>
        <v>5</v>
      </c>
      <c r="C406" s="225">
        <f>Лист12!D43</f>
        <v>6</v>
      </c>
      <c r="D406" s="225">
        <f>Лист12!E43</f>
        <v>5</v>
      </c>
      <c r="E406" s="225">
        <f>Лист12!F43</f>
        <v>6</v>
      </c>
      <c r="F406" s="227">
        <f t="shared" si="4"/>
        <v>0</v>
      </c>
      <c r="G406" s="226"/>
      <c r="H406" s="135"/>
      <c r="I406" s="135"/>
      <c r="J406" s="135"/>
      <c r="K406" s="135"/>
      <c r="L406" s="4"/>
      <c r="M406" s="4"/>
      <c r="N406" s="4"/>
    </row>
    <row r="407" spans="1:14" x14ac:dyDescent="0.3">
      <c r="A407" s="225" t="str">
        <f>Лист12!B63</f>
        <v>Или морковь очищенная (п/ф)</v>
      </c>
      <c r="B407" s="225">
        <f>Лист12!C63</f>
        <v>13</v>
      </c>
      <c r="C407" s="225">
        <f>Лист12!D63</f>
        <v>16</v>
      </c>
      <c r="D407" s="225">
        <f>Лист12!E63</f>
        <v>13</v>
      </c>
      <c r="E407" s="225">
        <f>Лист12!F63</f>
        <v>16</v>
      </c>
      <c r="F407" s="227">
        <f t="shared" si="4"/>
        <v>0</v>
      </c>
      <c r="G407" s="226"/>
      <c r="H407" s="135"/>
      <c r="I407" s="135"/>
      <c r="J407" s="135"/>
      <c r="K407" s="135"/>
      <c r="L407" s="4"/>
      <c r="M407" s="4"/>
      <c r="N407" s="4"/>
    </row>
    <row r="408" spans="1:14" x14ac:dyDescent="0.3">
      <c r="A408" s="225" t="str">
        <f>Лист12!B88</f>
        <v>Или морковь очищенная (п/ф)</v>
      </c>
      <c r="B408" s="225">
        <f>Лист12!C88</f>
        <v>26</v>
      </c>
      <c r="C408" s="225">
        <f>Лист12!D88</f>
        <v>27</v>
      </c>
      <c r="D408" s="225">
        <f>Лист12!E88</f>
        <v>26</v>
      </c>
      <c r="E408" s="225">
        <f>Лист12!F88</f>
        <v>27</v>
      </c>
      <c r="F408" s="227">
        <f t="shared" si="4"/>
        <v>0</v>
      </c>
      <c r="G408" s="226"/>
      <c r="H408" s="226"/>
      <c r="I408" s="226"/>
      <c r="J408" s="226"/>
      <c r="K408" s="226"/>
      <c r="L408" s="221"/>
      <c r="M408" s="221"/>
      <c r="N408" s="221"/>
    </row>
    <row r="409" spans="1:14" x14ac:dyDescent="0.3">
      <c r="A409" s="225" t="str">
        <f>Лист13!B32</f>
        <v>Или морковь очищенная (п/ф)</v>
      </c>
      <c r="B409" s="225">
        <f>Лист13!C32</f>
        <v>6</v>
      </c>
      <c r="C409" s="225">
        <f>Лист13!D32</f>
        <v>7</v>
      </c>
      <c r="D409" s="225">
        <f>Лист13!E32</f>
        <v>6</v>
      </c>
      <c r="E409" s="225">
        <f>Лист13!F32</f>
        <v>7</v>
      </c>
      <c r="F409" s="227">
        <f t="shared" si="4"/>
        <v>0</v>
      </c>
      <c r="G409" s="226"/>
      <c r="H409" s="135"/>
      <c r="I409" s="135"/>
      <c r="J409" s="135"/>
      <c r="K409" s="135"/>
      <c r="L409" s="4"/>
      <c r="M409" s="4"/>
      <c r="N409" s="4"/>
    </row>
    <row r="410" spans="1:14" x14ac:dyDescent="0.3">
      <c r="A410" s="225" t="str">
        <f>Лист13!B42</f>
        <v>Или морковь очищенная (п/ф)</v>
      </c>
      <c r="B410" s="225">
        <f>Лист13!C42</f>
        <v>6</v>
      </c>
      <c r="C410" s="225">
        <f>Лист13!D42</f>
        <v>8</v>
      </c>
      <c r="D410" s="225">
        <f>Лист13!E42</f>
        <v>6</v>
      </c>
      <c r="E410" s="225">
        <f>Лист13!F42</f>
        <v>8</v>
      </c>
      <c r="F410" s="227">
        <f t="shared" si="4"/>
        <v>0</v>
      </c>
      <c r="G410" s="226"/>
      <c r="H410" s="226"/>
      <c r="I410" s="226"/>
      <c r="J410" s="226"/>
      <c r="K410" s="226"/>
      <c r="L410" s="221"/>
      <c r="M410" s="221"/>
      <c r="N410" s="221"/>
    </row>
    <row r="411" spans="1:14" x14ac:dyDescent="0.3">
      <c r="A411" s="225" t="str">
        <f>Лист13!B59</f>
        <v>Или морковь очищенная (п/ф)</v>
      </c>
      <c r="B411" s="225">
        <f>Лист13!C59</f>
        <v>8</v>
      </c>
      <c r="C411" s="225">
        <f>Лист13!D59</f>
        <v>11</v>
      </c>
      <c r="D411" s="225">
        <f>Лист13!E59</f>
        <v>8</v>
      </c>
      <c r="E411" s="225">
        <f>Лист13!F59</f>
        <v>11</v>
      </c>
      <c r="F411" s="227">
        <f t="shared" si="4"/>
        <v>0</v>
      </c>
      <c r="G411" s="226"/>
      <c r="H411" s="226"/>
      <c r="I411" s="226"/>
      <c r="J411" s="226"/>
      <c r="K411" s="226"/>
      <c r="L411" s="221"/>
      <c r="M411" s="221"/>
      <c r="N411" s="221"/>
    </row>
    <row r="412" spans="1:14" x14ac:dyDescent="0.3">
      <c r="A412" s="225" t="str">
        <f>Лист13!B82</f>
        <v>Или морковь очищенная (п/ф)</v>
      </c>
      <c r="B412" s="225">
        <f>Лист13!C82</f>
        <v>93</v>
      </c>
      <c r="C412" s="225">
        <f>Лист13!D82</f>
        <v>106</v>
      </c>
      <c r="D412" s="225">
        <f>Лист13!E82</f>
        <v>93</v>
      </c>
      <c r="E412" s="225">
        <f>Лист13!F82</f>
        <v>106</v>
      </c>
      <c r="F412" s="227">
        <f t="shared" si="4"/>
        <v>0</v>
      </c>
      <c r="G412" s="226"/>
      <c r="H412" s="226"/>
      <c r="I412" s="226"/>
      <c r="J412" s="226"/>
      <c r="K412" s="226"/>
      <c r="L412" s="221"/>
      <c r="M412" s="221"/>
      <c r="N412" s="221"/>
    </row>
    <row r="413" spans="1:14" x14ac:dyDescent="0.3">
      <c r="A413" s="225" t="str">
        <f>Лист14!B26</f>
        <v>Или морковь очищенная (п/ф)</v>
      </c>
      <c r="B413" s="225">
        <f>Лист14!C26</f>
        <v>13</v>
      </c>
      <c r="C413" s="225">
        <f>Лист14!D26</f>
        <v>17</v>
      </c>
      <c r="D413" s="225">
        <f>Лист14!E26</f>
        <v>13</v>
      </c>
      <c r="E413" s="225">
        <f>Лист14!F26</f>
        <v>17</v>
      </c>
      <c r="F413" s="227">
        <f t="shared" si="4"/>
        <v>0</v>
      </c>
      <c r="G413" s="226"/>
      <c r="H413" s="226"/>
      <c r="I413" s="226"/>
      <c r="J413" s="226"/>
      <c r="K413" s="226"/>
      <c r="L413" s="221"/>
      <c r="M413" s="221"/>
      <c r="N413" s="221"/>
    </row>
    <row r="414" spans="1:14" x14ac:dyDescent="0.3">
      <c r="A414" s="225" t="str">
        <f>Лист14!B46</f>
        <v>Или морковь очищенная (п/ф)</v>
      </c>
      <c r="B414" s="225">
        <f>Лист14!C46</f>
        <v>7</v>
      </c>
      <c r="C414" s="225">
        <f>Лист14!D46</f>
        <v>9</v>
      </c>
      <c r="D414" s="225">
        <f>Лист14!E46</f>
        <v>7</v>
      </c>
      <c r="E414" s="225">
        <f>Лист14!F46</f>
        <v>9</v>
      </c>
      <c r="F414" s="227">
        <f t="shared" si="4"/>
        <v>0</v>
      </c>
      <c r="G414" s="226"/>
      <c r="H414" s="135"/>
      <c r="I414" s="135"/>
      <c r="J414" s="135"/>
      <c r="K414" s="135"/>
      <c r="L414" s="4"/>
      <c r="M414" s="4"/>
      <c r="N414" s="4"/>
    </row>
    <row r="415" spans="1:14" x14ac:dyDescent="0.3">
      <c r="A415" s="225" t="str">
        <f>Лист14!B60</f>
        <v>Или морковь очищенная (п/ф)</v>
      </c>
      <c r="B415" s="225">
        <f>Лист14!C60</f>
        <v>10</v>
      </c>
      <c r="C415" s="225">
        <f>Лист14!D60</f>
        <v>12</v>
      </c>
      <c r="D415" s="225">
        <f>Лист14!E60</f>
        <v>10</v>
      </c>
      <c r="E415" s="225">
        <f>Лист14!F60</f>
        <v>12</v>
      </c>
      <c r="F415" s="227">
        <f t="shared" si="4"/>
        <v>0</v>
      </c>
      <c r="G415" s="220"/>
      <c r="H415" s="3"/>
      <c r="I415" s="3"/>
      <c r="J415" s="3"/>
      <c r="K415" s="3"/>
      <c r="L415" s="3"/>
      <c r="M415" s="3"/>
      <c r="N415" s="3"/>
    </row>
    <row r="416" spans="1:14" x14ac:dyDescent="0.3">
      <c r="A416" s="225" t="str">
        <f>Лист15!B33</f>
        <v>Или морковь очищенная (п/ф)</v>
      </c>
      <c r="B416" s="225">
        <f>Лист15!C33</f>
        <v>6</v>
      </c>
      <c r="C416" s="225">
        <f>Лист15!D33</f>
        <v>8</v>
      </c>
      <c r="D416" s="225">
        <f>Лист15!E33</f>
        <v>6</v>
      </c>
      <c r="E416" s="225">
        <f>Лист15!F33</f>
        <v>8</v>
      </c>
      <c r="F416" s="227">
        <f t="shared" si="4"/>
        <v>0</v>
      </c>
      <c r="G416" s="227"/>
      <c r="H416" s="227"/>
      <c r="I416" s="227"/>
      <c r="J416" s="227"/>
      <c r="K416" s="227"/>
      <c r="L416" s="10"/>
      <c r="M416" s="10"/>
      <c r="N416" s="10"/>
    </row>
    <row r="417" spans="1:14" s="1" customFormat="1" x14ac:dyDescent="0.3">
      <c r="A417" s="225" t="str">
        <f>Лист15!B50</f>
        <v>Или морковь очищенная (п/ф)</v>
      </c>
      <c r="B417" s="225">
        <f>Лист15!C50</f>
        <v>10</v>
      </c>
      <c r="C417" s="225">
        <f>Лист15!D50</f>
        <v>11</v>
      </c>
      <c r="D417" s="225">
        <f>Лист15!E50</f>
        <v>10</v>
      </c>
      <c r="E417" s="225">
        <f>Лист15!F50</f>
        <v>11</v>
      </c>
      <c r="F417" s="227">
        <f t="shared" si="4"/>
        <v>0</v>
      </c>
      <c r="G417" s="227"/>
      <c r="H417" s="227"/>
      <c r="I417" s="227"/>
      <c r="J417" s="227"/>
      <c r="K417" s="227"/>
      <c r="L417" s="10"/>
      <c r="M417" s="10"/>
      <c r="N417" s="10"/>
    </row>
    <row r="418" spans="1:14" x14ac:dyDescent="0.3">
      <c r="A418" s="225" t="str">
        <f>Лист16!B35</f>
        <v>Или морковь очищенная (п/ф)</v>
      </c>
      <c r="B418" s="225">
        <f>Лист16!C35</f>
        <v>9</v>
      </c>
      <c r="C418" s="225">
        <f>Лист16!D35</f>
        <v>11</v>
      </c>
      <c r="D418" s="225">
        <f>Лист16!E35</f>
        <v>9</v>
      </c>
      <c r="E418" s="225">
        <f>Лист16!F35</f>
        <v>11</v>
      </c>
      <c r="F418" s="227">
        <f t="shared" si="4"/>
        <v>0</v>
      </c>
      <c r="G418" s="226"/>
      <c r="H418" s="135"/>
      <c r="I418" s="135"/>
      <c r="J418" s="135"/>
      <c r="K418" s="135"/>
      <c r="L418" s="4"/>
      <c r="M418" s="4"/>
      <c r="N418" s="4"/>
    </row>
    <row r="419" spans="1:14" x14ac:dyDescent="0.3">
      <c r="A419" s="225" t="str">
        <f>Лист16!B48</f>
        <v>Или морковь очищенная (п/ф)</v>
      </c>
      <c r="B419" s="225">
        <f>Лист16!C48</f>
        <v>5</v>
      </c>
      <c r="C419" s="225">
        <f>Лист16!D48</f>
        <v>7</v>
      </c>
      <c r="D419" s="225">
        <f>Лист16!E48</f>
        <v>5</v>
      </c>
      <c r="E419" s="225">
        <f>Лист16!F48</f>
        <v>7</v>
      </c>
      <c r="F419" s="227">
        <f t="shared" si="4"/>
        <v>0</v>
      </c>
      <c r="G419" s="226"/>
      <c r="H419" s="135"/>
      <c r="I419" s="135"/>
      <c r="J419" s="135"/>
      <c r="K419" s="135"/>
      <c r="L419" s="4"/>
      <c r="M419" s="4"/>
      <c r="N419" s="4"/>
    </row>
    <row r="420" spans="1:14" x14ac:dyDescent="0.3">
      <c r="A420" s="225" t="str">
        <f>Лист17!B45</f>
        <v>Или морковь очищенная (п/ф)</v>
      </c>
      <c r="B420" s="225">
        <f>Лист17!C45</f>
        <v>7</v>
      </c>
      <c r="C420" s="225">
        <f>Лист17!D45</f>
        <v>9</v>
      </c>
      <c r="D420" s="225">
        <f>Лист17!E45</f>
        <v>7</v>
      </c>
      <c r="E420" s="225">
        <f>Лист17!F45</f>
        <v>9</v>
      </c>
      <c r="F420" s="227">
        <f t="shared" si="4"/>
        <v>0</v>
      </c>
      <c r="G420" s="226"/>
      <c r="H420" s="135"/>
      <c r="I420" s="135"/>
      <c r="J420" s="135"/>
      <c r="K420" s="135"/>
      <c r="L420" s="4"/>
      <c r="M420" s="4"/>
      <c r="N420" s="4"/>
    </row>
    <row r="421" spans="1:14" x14ac:dyDescent="0.3">
      <c r="A421" s="225" t="str">
        <f>Лист17!B54</f>
        <v>Или морковь очищенная (п/ф)</v>
      </c>
      <c r="B421" s="225">
        <f>Лист17!C54</f>
        <v>8</v>
      </c>
      <c r="C421" s="225">
        <f>Лист17!D54</f>
        <v>9</v>
      </c>
      <c r="D421" s="225">
        <f>Лист17!E54</f>
        <v>8</v>
      </c>
      <c r="E421" s="225">
        <f>Лист17!F54</f>
        <v>9</v>
      </c>
      <c r="F421" s="227">
        <f t="shared" si="4"/>
        <v>0</v>
      </c>
      <c r="G421" s="226"/>
      <c r="H421" s="226"/>
      <c r="I421" s="226"/>
      <c r="J421" s="226"/>
      <c r="K421" s="226"/>
      <c r="L421" s="221"/>
      <c r="M421" s="221"/>
      <c r="N421" s="221"/>
    </row>
    <row r="422" spans="1:14" x14ac:dyDescent="0.3">
      <c r="A422" s="225" t="str">
        <f>Лист17!B76</f>
        <v>Или морковь очищенная (п/ф)</v>
      </c>
      <c r="B422" s="225">
        <f>Лист17!C76</f>
        <v>20</v>
      </c>
      <c r="C422" s="225">
        <f>Лист17!D76</f>
        <v>23</v>
      </c>
      <c r="D422" s="225">
        <f>Лист17!E76</f>
        <v>20</v>
      </c>
      <c r="E422" s="225">
        <f>Лист17!F76</f>
        <v>23</v>
      </c>
      <c r="F422" s="227">
        <f t="shared" si="4"/>
        <v>0</v>
      </c>
      <c r="G422" s="226"/>
      <c r="H422" s="135"/>
      <c r="I422" s="135"/>
      <c r="J422" s="135"/>
      <c r="K422" s="135"/>
      <c r="L422" s="4"/>
      <c r="M422" s="4"/>
      <c r="N422" s="4"/>
    </row>
    <row r="423" spans="1:14" x14ac:dyDescent="0.3">
      <c r="A423" s="225" t="str">
        <f>Лист18!B38</f>
        <v>Или морковь очищенная (п/ф)</v>
      </c>
      <c r="B423" s="225">
        <f>Лист18!C38</f>
        <v>6</v>
      </c>
      <c r="C423" s="225">
        <f>Лист18!D38</f>
        <v>8</v>
      </c>
      <c r="D423" s="225">
        <f>Лист18!E38</f>
        <v>6</v>
      </c>
      <c r="E423" s="225">
        <f>Лист18!F38</f>
        <v>8</v>
      </c>
      <c r="F423" s="227">
        <f t="shared" si="4"/>
        <v>0</v>
      </c>
      <c r="G423" s="226"/>
      <c r="H423" s="226"/>
      <c r="I423" s="226"/>
      <c r="J423" s="226"/>
      <c r="K423" s="226"/>
      <c r="L423" s="221"/>
      <c r="M423" s="221"/>
      <c r="N423" s="221"/>
    </row>
    <row r="424" spans="1:14" x14ac:dyDescent="0.3">
      <c r="A424" s="225" t="str">
        <f>Лист18!B72</f>
        <v>Или морковь очищенная (п/ф)</v>
      </c>
      <c r="B424" s="225">
        <f>Лист18!C72</f>
        <v>2</v>
      </c>
      <c r="C424" s="225">
        <f>Лист18!D72</f>
        <v>3</v>
      </c>
      <c r="D424" s="225">
        <f>Лист18!E72</f>
        <v>2</v>
      </c>
      <c r="E424" s="225">
        <f>Лист18!F72</f>
        <v>3</v>
      </c>
      <c r="F424" s="227">
        <f t="shared" si="4"/>
        <v>0</v>
      </c>
      <c r="G424" s="226"/>
      <c r="H424" s="226"/>
      <c r="I424" s="226"/>
      <c r="J424" s="226"/>
      <c r="K424" s="226"/>
      <c r="L424" s="221"/>
      <c r="M424" s="221"/>
      <c r="N424" s="221"/>
    </row>
    <row r="425" spans="1:14" x14ac:dyDescent="0.3">
      <c r="A425" s="225" t="str">
        <f>Лист19!B34</f>
        <v>Или морковь очищенная (п/ф)</v>
      </c>
      <c r="B425" s="225">
        <f>Лист19!C34</f>
        <v>6</v>
      </c>
      <c r="C425" s="225">
        <f>Лист19!D34</f>
        <v>8</v>
      </c>
      <c r="D425" s="225">
        <f>Лист19!E34</f>
        <v>6</v>
      </c>
      <c r="E425" s="225">
        <f>Лист19!F34</f>
        <v>8</v>
      </c>
      <c r="F425" s="227">
        <f t="shared" si="4"/>
        <v>0</v>
      </c>
      <c r="G425" s="226"/>
      <c r="H425" s="226"/>
      <c r="I425" s="226"/>
      <c r="J425" s="226"/>
      <c r="K425" s="226"/>
      <c r="L425" s="221"/>
      <c r="M425" s="221"/>
      <c r="N425" s="221"/>
    </row>
    <row r="426" spans="1:14" x14ac:dyDescent="0.3">
      <c r="A426" s="225" t="str">
        <f>Лист19!B56</f>
        <v>Или морковь очищенная (п/ф)</v>
      </c>
      <c r="B426" s="225">
        <f>Лист19!C56</f>
        <v>33</v>
      </c>
      <c r="C426" s="225">
        <f>Лист19!D56</f>
        <v>36</v>
      </c>
      <c r="D426" s="225">
        <f>Лист19!E56</f>
        <v>33</v>
      </c>
      <c r="E426" s="225">
        <f>Лист19!F56</f>
        <v>36</v>
      </c>
      <c r="F426" s="227">
        <f t="shared" si="4"/>
        <v>0</v>
      </c>
      <c r="G426" s="226"/>
      <c r="H426" s="135"/>
      <c r="I426" s="135"/>
      <c r="J426" s="135"/>
      <c r="K426" s="135"/>
      <c r="L426" s="4"/>
      <c r="M426" s="4"/>
      <c r="N426" s="4"/>
    </row>
    <row r="427" spans="1:14" x14ac:dyDescent="0.3">
      <c r="A427" s="225" t="str">
        <f>Лист19!B73</f>
        <v>Или морковь очищенная (п/ф)</v>
      </c>
      <c r="B427" s="225">
        <f>Лист19!C73</f>
        <v>15</v>
      </c>
      <c r="C427" s="225">
        <f>Лист19!D73</f>
        <v>16</v>
      </c>
      <c r="D427" s="225">
        <f>Лист19!E73</f>
        <v>15</v>
      </c>
      <c r="E427" s="225">
        <f>Лист19!F73</f>
        <v>16</v>
      </c>
      <c r="F427" s="227">
        <f t="shared" si="4"/>
        <v>0</v>
      </c>
      <c r="G427" s="226"/>
      <c r="H427" s="226"/>
      <c r="I427" s="226"/>
      <c r="J427" s="226"/>
      <c r="K427" s="226"/>
      <c r="L427" s="221"/>
      <c r="M427" s="221"/>
      <c r="N427" s="221"/>
    </row>
    <row r="428" spans="1:14" x14ac:dyDescent="0.3">
      <c r="A428" s="225" t="str">
        <f>Лист20!B33</f>
        <v>Или морковь очищенная (п/ф)</v>
      </c>
      <c r="B428" s="225">
        <f>Лист20!C33</f>
        <v>20</v>
      </c>
      <c r="C428" s="225">
        <f>Лист20!D33</f>
        <v>26</v>
      </c>
      <c r="D428" s="225">
        <f>Лист20!E33</f>
        <v>20</v>
      </c>
      <c r="E428" s="225">
        <f>Лист20!F33</f>
        <v>26</v>
      </c>
      <c r="F428" s="227">
        <f t="shared" si="4"/>
        <v>0</v>
      </c>
      <c r="G428" s="220"/>
      <c r="H428" s="2"/>
      <c r="I428" s="2"/>
      <c r="J428" s="2"/>
      <c r="K428" s="2"/>
      <c r="L428" s="2"/>
      <c r="M428" s="2"/>
      <c r="N428" s="2"/>
    </row>
    <row r="429" spans="1:14" x14ac:dyDescent="0.3">
      <c r="A429" s="225" t="str">
        <f>Лист20!B44</f>
        <v>Или морковь очищенная (п/ф)</v>
      </c>
      <c r="B429" s="225">
        <f>Лист20!C44</f>
        <v>6</v>
      </c>
      <c r="C429" s="225">
        <f>Лист20!D44</f>
        <v>8</v>
      </c>
      <c r="D429" s="225">
        <f>Лист20!E44</f>
        <v>6</v>
      </c>
      <c r="E429" s="225">
        <f>Лист20!F44</f>
        <v>8</v>
      </c>
      <c r="F429" s="227">
        <f t="shared" si="4"/>
        <v>0</v>
      </c>
      <c r="G429" s="226"/>
      <c r="H429" s="226"/>
      <c r="I429" s="226"/>
      <c r="J429" s="226"/>
      <c r="K429" s="226"/>
      <c r="L429" s="221"/>
      <c r="M429" s="221"/>
      <c r="N429" s="221"/>
    </row>
    <row r="430" spans="1:14" x14ac:dyDescent="0.3">
      <c r="A430" s="225" t="str">
        <f>Лист20!B84</f>
        <v>Или морковь очищенная (п/ф)</v>
      </c>
      <c r="B430" s="225">
        <f>Лист20!C84</f>
        <v>26</v>
      </c>
      <c r="C430" s="225">
        <f>Лист20!D84</f>
        <v>27</v>
      </c>
      <c r="D430" s="225">
        <f>Лист20!E84</f>
        <v>26</v>
      </c>
      <c r="E430" s="225">
        <f>Лист20!F84</f>
        <v>27</v>
      </c>
      <c r="F430" s="227">
        <f t="shared" si="4"/>
        <v>0</v>
      </c>
      <c r="G430" s="226"/>
      <c r="H430" s="226"/>
      <c r="I430" s="226"/>
      <c r="J430" s="226"/>
      <c r="K430" s="226"/>
      <c r="L430" s="221"/>
      <c r="M430" s="221"/>
      <c r="N430" s="221"/>
    </row>
    <row r="431" spans="1:14" x14ac:dyDescent="0.3">
      <c r="A431" s="225" t="str">
        <f>Лист4!B81</f>
        <v>Или свекла очищенная (п/ф)</v>
      </c>
      <c r="B431" s="225">
        <f>Лист4!C81</f>
        <v>9</v>
      </c>
      <c r="C431" s="225">
        <f>Лист4!D81</f>
        <v>10</v>
      </c>
      <c r="D431" s="225">
        <f>Лист4!E81</f>
        <v>9</v>
      </c>
      <c r="E431" s="225">
        <f>Лист4!F81</f>
        <v>10</v>
      </c>
      <c r="F431" s="227">
        <f t="shared" si="4"/>
        <v>0</v>
      </c>
      <c r="G431" s="227" t="str">
        <f>A431</f>
        <v>Или свекла очищенная (п/ф)</v>
      </c>
      <c r="H431" s="227">
        <f>B431+B432+B433+B434+B435+B436+B437+B438+B439+B440+B441</f>
        <v>519</v>
      </c>
      <c r="I431" s="227">
        <f>C431+C432+C433+C434+C435+C436+C437+C438+C439+C440+C441</f>
        <v>690</v>
      </c>
      <c r="J431" s="227">
        <f>D431+D432+D433+D434+D435+D436+D437+D438+D439+D440+D441</f>
        <v>519</v>
      </c>
      <c r="K431" s="227">
        <f>E431+E432+E433+E434+E435+E436+E437+E438+E439+E440+E441</f>
        <v>690</v>
      </c>
      <c r="L431" s="221"/>
      <c r="M431" s="221"/>
      <c r="N431" s="221"/>
    </row>
    <row r="432" spans="1:14" x14ac:dyDescent="0.3">
      <c r="A432" s="225" t="str">
        <f>Лист5!B44</f>
        <v>Или свекла очищенная (п/ф)</v>
      </c>
      <c r="B432" s="225">
        <f>Лист5!C44</f>
        <v>23</v>
      </c>
      <c r="C432" s="225">
        <f>Лист5!D44</f>
        <v>31</v>
      </c>
      <c r="D432" s="225">
        <f>Лист5!E44</f>
        <v>23</v>
      </c>
      <c r="E432" s="225">
        <f>Лист5!F44</f>
        <v>31</v>
      </c>
      <c r="F432" s="227">
        <f t="shared" si="4"/>
        <v>0</v>
      </c>
      <c r="G432" s="220"/>
      <c r="H432" s="2"/>
      <c r="I432" s="2"/>
      <c r="J432" s="2"/>
      <c r="K432" s="2"/>
      <c r="L432" s="2"/>
      <c r="M432" s="2"/>
      <c r="N432" s="2"/>
    </row>
    <row r="433" spans="1:14" x14ac:dyDescent="0.3">
      <c r="A433" s="225" t="str">
        <f>Лист7!B52</f>
        <v>Или свекла очищенная (п/ф)</v>
      </c>
      <c r="B433" s="225">
        <f>Лист7!C52</f>
        <v>37</v>
      </c>
      <c r="C433" s="225">
        <f>Лист7!D52</f>
        <v>50</v>
      </c>
      <c r="D433" s="225">
        <f>Лист7!E52</f>
        <v>37</v>
      </c>
      <c r="E433" s="225">
        <f>Лист7!F52</f>
        <v>50</v>
      </c>
      <c r="F433" s="227">
        <f t="shared" si="4"/>
        <v>0</v>
      </c>
      <c r="G433" s="220"/>
      <c r="H433" s="2"/>
      <c r="I433" s="2"/>
      <c r="J433" s="2"/>
      <c r="K433" s="2"/>
      <c r="L433" s="2"/>
      <c r="M433" s="2"/>
      <c r="N433" s="2"/>
    </row>
    <row r="434" spans="1:14" x14ac:dyDescent="0.3">
      <c r="A434" s="225" t="str">
        <f>Лист8!B26</f>
        <v>Или свекла очищенная (п/ф)</v>
      </c>
      <c r="B434" s="225">
        <f>Лист8!C26</f>
        <v>34</v>
      </c>
      <c r="C434" s="225">
        <f>Лист8!D26</f>
        <v>45</v>
      </c>
      <c r="D434" s="225">
        <f>Лист8!E26</f>
        <v>34</v>
      </c>
      <c r="E434" s="225">
        <f>Лист8!F26</f>
        <v>45</v>
      </c>
      <c r="F434" s="227">
        <f t="shared" si="4"/>
        <v>0</v>
      </c>
      <c r="G434" s="220"/>
      <c r="H434" s="2"/>
      <c r="I434" s="2"/>
      <c r="J434" s="2"/>
      <c r="K434" s="2"/>
      <c r="L434" s="2"/>
      <c r="M434" s="2"/>
      <c r="N434" s="2"/>
    </row>
    <row r="435" spans="1:14" x14ac:dyDescent="0.3">
      <c r="A435" s="225" t="str">
        <f>Лист9!B62</f>
        <v>Или свекла очищенная (п/ф)</v>
      </c>
      <c r="B435" s="225">
        <f>Лист9!C62</f>
        <v>122</v>
      </c>
      <c r="C435" s="225">
        <f>Лист9!D62</f>
        <v>180</v>
      </c>
      <c r="D435" s="225">
        <f>Лист9!E62</f>
        <v>122</v>
      </c>
      <c r="E435" s="225">
        <f>Лист9!F62</f>
        <v>180</v>
      </c>
      <c r="F435" s="227">
        <f t="shared" si="4"/>
        <v>0</v>
      </c>
      <c r="G435" s="220"/>
      <c r="H435" s="3"/>
      <c r="I435" s="3"/>
      <c r="J435" s="3"/>
      <c r="K435" s="3"/>
      <c r="L435" s="3"/>
      <c r="M435" s="3"/>
      <c r="N435" s="3"/>
    </row>
    <row r="436" spans="1:14" x14ac:dyDescent="0.3">
      <c r="A436" s="225" t="str">
        <f>Лист11!B24</f>
        <v>Или свекла очищенная (п/ф)</v>
      </c>
      <c r="B436" s="225">
        <f>Лист11!C24</f>
        <v>39</v>
      </c>
      <c r="C436" s="225">
        <f>Лист11!D24</f>
        <v>53</v>
      </c>
      <c r="D436" s="225">
        <f>Лист11!E24</f>
        <v>39</v>
      </c>
      <c r="E436" s="225">
        <f>Лист11!F24</f>
        <v>53</v>
      </c>
      <c r="F436" s="227">
        <f t="shared" si="4"/>
        <v>0</v>
      </c>
      <c r="G436" s="226"/>
      <c r="H436" s="135"/>
      <c r="I436" s="135"/>
      <c r="J436" s="135"/>
      <c r="K436" s="135"/>
      <c r="L436" s="4"/>
      <c r="M436" s="4"/>
      <c r="N436" s="4"/>
    </row>
    <row r="437" spans="1:14" x14ac:dyDescent="0.3">
      <c r="A437" s="225" t="str">
        <f>Лист12!B60</f>
        <v>Или свекла очищенная (п/ф)</v>
      </c>
      <c r="B437" s="225">
        <f>Лист12!C60</f>
        <v>114</v>
      </c>
      <c r="C437" s="225">
        <f>Лист12!D60</f>
        <v>146</v>
      </c>
      <c r="D437" s="225">
        <f>Лист12!E60</f>
        <v>114</v>
      </c>
      <c r="E437" s="225">
        <f>Лист12!F60</f>
        <v>146</v>
      </c>
      <c r="F437" s="227">
        <f>C437-E437</f>
        <v>0</v>
      </c>
      <c r="G437" s="226"/>
      <c r="H437" s="135"/>
      <c r="I437" s="135"/>
      <c r="J437" s="135"/>
      <c r="K437" s="135"/>
      <c r="L437" s="4"/>
      <c r="M437" s="4"/>
      <c r="N437" s="4"/>
    </row>
    <row r="438" spans="1:14" x14ac:dyDescent="0.3">
      <c r="A438" s="225" t="str">
        <f>Лист14!B29</f>
        <v>Или свекла очищенная (п/ф)</v>
      </c>
      <c r="B438" s="225">
        <f>Лист14!C29</f>
        <v>12</v>
      </c>
      <c r="C438" s="225">
        <f>Лист14!D29</f>
        <v>16</v>
      </c>
      <c r="D438" s="225">
        <f>Лист14!E29</f>
        <v>12</v>
      </c>
      <c r="E438" s="225">
        <f>Лист14!F29</f>
        <v>16</v>
      </c>
      <c r="F438" s="227">
        <f>C438-E438</f>
        <v>0</v>
      </c>
      <c r="G438" s="226"/>
      <c r="H438" s="135"/>
      <c r="I438" s="135"/>
      <c r="J438" s="135"/>
      <c r="K438" s="135"/>
      <c r="L438" s="4"/>
      <c r="M438" s="4"/>
      <c r="N438" s="4"/>
    </row>
    <row r="439" spans="1:14" x14ac:dyDescent="0.3">
      <c r="A439" s="225" t="str">
        <f>Лист14!B49</f>
        <v>Или свекла очищенная (п/ф)</v>
      </c>
      <c r="B439" s="225">
        <f>Лист14!C49</f>
        <v>39</v>
      </c>
      <c r="C439" s="225">
        <f>Лист14!D49</f>
        <v>52</v>
      </c>
      <c r="D439" s="225">
        <f>Лист14!E49</f>
        <v>39</v>
      </c>
      <c r="E439" s="225">
        <f>Лист14!F49</f>
        <v>52</v>
      </c>
      <c r="F439" s="227">
        <f>C439-E439</f>
        <v>0</v>
      </c>
      <c r="G439" s="226"/>
      <c r="H439" s="135"/>
      <c r="I439" s="135"/>
      <c r="J439" s="135"/>
      <c r="K439" s="135"/>
      <c r="L439" s="4"/>
      <c r="M439" s="4"/>
      <c r="N439" s="4"/>
    </row>
    <row r="440" spans="1:14" x14ac:dyDescent="0.3">
      <c r="A440" s="225" t="str">
        <f>Лист18!B66</f>
        <v>Или свекла очищенная (п/ф)</v>
      </c>
      <c r="B440" s="225">
        <f>Лист18!C66</f>
        <v>52</v>
      </c>
      <c r="C440" s="225">
        <f>Лист18!D66</f>
        <v>57</v>
      </c>
      <c r="D440" s="225">
        <f>Лист18!E66</f>
        <v>52</v>
      </c>
      <c r="E440" s="225">
        <f>Лист18!F66</f>
        <v>57</v>
      </c>
      <c r="F440" s="227">
        <f>C440-E440</f>
        <v>0</v>
      </c>
      <c r="G440" s="226"/>
      <c r="H440" s="135"/>
      <c r="I440" s="135"/>
      <c r="J440" s="135"/>
      <c r="K440" s="135"/>
      <c r="L440" s="4"/>
      <c r="M440" s="4"/>
      <c r="N440" s="4"/>
    </row>
    <row r="441" spans="1:14" x14ac:dyDescent="0.3">
      <c r="A441" s="225" t="str">
        <f>Лист19!B25</f>
        <v>Или свекла очищенная (п/ф)</v>
      </c>
      <c r="B441" s="225">
        <f>Лист19!C25</f>
        <v>38</v>
      </c>
      <c r="C441" s="225">
        <f>Лист19!D25</f>
        <v>50</v>
      </c>
      <c r="D441" s="225">
        <f>Лист19!E25</f>
        <v>38</v>
      </c>
      <c r="E441" s="225">
        <f>Лист19!F25</f>
        <v>50</v>
      </c>
      <c r="F441" s="227">
        <f>C441-E441</f>
        <v>0</v>
      </c>
      <c r="G441" s="226"/>
      <c r="H441" s="135"/>
      <c r="I441" s="135"/>
      <c r="J441" s="135"/>
      <c r="K441" s="135"/>
      <c r="L441" s="4"/>
      <c r="M441" s="4"/>
      <c r="N441" s="4"/>
    </row>
    <row r="442" spans="1:14" hidden="1" x14ac:dyDescent="0.3">
      <c r="A442" s="225" t="str">
        <f>Лист20!B105</f>
        <v>ИТОГО:</v>
      </c>
      <c r="B442" s="225">
        <f>Лист20!C105</f>
        <v>0</v>
      </c>
      <c r="C442" s="225">
        <f>Лист20!D105</f>
        <v>0</v>
      </c>
      <c r="D442" s="225">
        <f>Лист20!E105</f>
        <v>1733</v>
      </c>
      <c r="E442" s="225">
        <f>Лист20!F105</f>
        <v>2026</v>
      </c>
      <c r="F442" s="226"/>
      <c r="G442" s="226"/>
      <c r="H442" s="135"/>
      <c r="I442" s="135"/>
      <c r="J442" s="135"/>
      <c r="K442" s="135"/>
      <c r="L442" s="4"/>
      <c r="M442" s="4"/>
      <c r="N442" s="4"/>
    </row>
    <row r="443" spans="1:14" hidden="1" x14ac:dyDescent="0.3">
      <c r="A443" s="225" t="str">
        <f>Лист2!B10</f>
        <v>Какао  на  цельном молоке</v>
      </c>
      <c r="B443" s="225">
        <f>Лист2!C10</f>
        <v>0</v>
      </c>
      <c r="C443" s="225">
        <f>Лист2!D10</f>
        <v>0</v>
      </c>
      <c r="D443" s="225">
        <f>Лист2!E10</f>
        <v>180</v>
      </c>
      <c r="E443" s="225">
        <f>Лист2!F10</f>
        <v>200</v>
      </c>
      <c r="F443" s="226"/>
      <c r="G443" s="226"/>
      <c r="H443" s="226"/>
      <c r="I443" s="226"/>
      <c r="J443" s="226"/>
      <c r="K443" s="226"/>
      <c r="L443" s="221"/>
      <c r="M443" s="221"/>
      <c r="N443" s="221"/>
    </row>
    <row r="444" spans="1:14" hidden="1" x14ac:dyDescent="0.3">
      <c r="A444" s="225" t="str">
        <f>Лист5!B10</f>
        <v>Какао  на  цельном молоке</v>
      </c>
      <c r="B444" s="225">
        <f>Лист5!C10</f>
        <v>0</v>
      </c>
      <c r="C444" s="225">
        <f>Лист5!D10</f>
        <v>0</v>
      </c>
      <c r="D444" s="225">
        <f>Лист5!E10</f>
        <v>180</v>
      </c>
      <c r="E444" s="225">
        <f>Лист5!F10</f>
        <v>200</v>
      </c>
      <c r="F444" s="226"/>
      <c r="G444" s="226"/>
      <c r="H444" s="226"/>
      <c r="I444" s="226"/>
      <c r="J444" s="226"/>
      <c r="K444" s="226"/>
      <c r="L444" s="221"/>
      <c r="M444" s="221"/>
      <c r="N444" s="221"/>
    </row>
    <row r="445" spans="1:14" hidden="1" x14ac:dyDescent="0.3">
      <c r="A445" s="225" t="str">
        <f>Лист8!B10</f>
        <v>Какао  на  цельном молоке</v>
      </c>
      <c r="B445" s="225">
        <f>Лист8!C10</f>
        <v>0</v>
      </c>
      <c r="C445" s="225">
        <f>Лист8!D10</f>
        <v>0</v>
      </c>
      <c r="D445" s="225">
        <f>Лист8!E10</f>
        <v>180</v>
      </c>
      <c r="E445" s="225">
        <f>Лист8!F10</f>
        <v>200</v>
      </c>
      <c r="F445" s="226"/>
      <c r="G445" s="226"/>
      <c r="H445" s="226"/>
      <c r="I445" s="226"/>
      <c r="J445" s="226"/>
      <c r="K445" s="226"/>
      <c r="L445" s="221"/>
      <c r="M445" s="221"/>
      <c r="N445" s="221"/>
    </row>
    <row r="446" spans="1:14" hidden="1" x14ac:dyDescent="0.3">
      <c r="A446" s="225" t="str">
        <f>Лист11!B9</f>
        <v>Какао  на  цельном молоке</v>
      </c>
      <c r="B446" s="225">
        <f>Лист11!C9</f>
        <v>0</v>
      </c>
      <c r="C446" s="225">
        <f>Лист11!D9</f>
        <v>0</v>
      </c>
      <c r="D446" s="225">
        <f>Лист11!E9</f>
        <v>180</v>
      </c>
      <c r="E446" s="225">
        <f>Лист11!F9</f>
        <v>200</v>
      </c>
      <c r="F446" s="220"/>
      <c r="G446" s="220"/>
      <c r="H446" s="3"/>
      <c r="I446" s="3"/>
      <c r="J446" s="3"/>
      <c r="K446" s="3"/>
      <c r="L446" s="3"/>
      <c r="M446" s="3"/>
      <c r="N446" s="3"/>
    </row>
    <row r="447" spans="1:14" hidden="1" x14ac:dyDescent="0.3">
      <c r="A447" s="225" t="str">
        <f>Лист14!B11</f>
        <v>Какао  на  цельном молоке</v>
      </c>
      <c r="B447" s="225">
        <f>Лист14!C11</f>
        <v>0</v>
      </c>
      <c r="C447" s="225">
        <f>Лист14!D11</f>
        <v>0</v>
      </c>
      <c r="D447" s="225">
        <f>Лист14!E11</f>
        <v>180</v>
      </c>
      <c r="E447" s="225">
        <f>Лист14!F11</f>
        <v>200</v>
      </c>
      <c r="F447" s="226"/>
      <c r="G447" s="226"/>
      <c r="H447" s="135"/>
      <c r="I447" s="135"/>
      <c r="J447" s="135"/>
      <c r="K447" s="135"/>
      <c r="L447" s="4"/>
      <c r="M447" s="4"/>
      <c r="N447" s="4"/>
    </row>
    <row r="448" spans="1:14" hidden="1" x14ac:dyDescent="0.3">
      <c r="A448" s="225" t="str">
        <f>Лист17!B10</f>
        <v>Какао  на  цельном молоке</v>
      </c>
      <c r="B448" s="225">
        <f>Лист17!C10</f>
        <v>0</v>
      </c>
      <c r="C448" s="225">
        <f>Лист17!D10</f>
        <v>0</v>
      </c>
      <c r="D448" s="225">
        <f>Лист17!E10</f>
        <v>180</v>
      </c>
      <c r="E448" s="225">
        <f>Лист17!F10</f>
        <v>200</v>
      </c>
      <c r="F448" s="226"/>
      <c r="G448" s="226"/>
      <c r="H448" s="135"/>
      <c r="I448" s="135"/>
      <c r="J448" s="135"/>
      <c r="K448" s="135"/>
      <c r="L448" s="4"/>
      <c r="M448" s="4"/>
      <c r="N448" s="4"/>
    </row>
    <row r="449" spans="1:14" hidden="1" x14ac:dyDescent="0.3">
      <c r="A449" s="225" t="str">
        <f>Лист20!B11</f>
        <v>Какао  на  цельном молоке</v>
      </c>
      <c r="B449" s="225">
        <f>Лист20!C11</f>
        <v>0</v>
      </c>
      <c r="C449" s="225">
        <f>Лист20!D11</f>
        <v>0</v>
      </c>
      <c r="D449" s="225">
        <f>Лист20!E11</f>
        <v>180</v>
      </c>
      <c r="E449" s="225">
        <f>Лист20!F11</f>
        <v>200</v>
      </c>
      <c r="F449" s="226"/>
      <c r="G449" s="226"/>
      <c r="H449" s="135"/>
      <c r="I449" s="135"/>
      <c r="J449" s="135"/>
      <c r="K449" s="135"/>
      <c r="L449" s="4"/>
      <c r="M449" s="4"/>
      <c r="N449" s="4"/>
    </row>
    <row r="450" spans="1:14" x14ac:dyDescent="0.3">
      <c r="A450" s="225" t="str">
        <f>Лист2!B12</f>
        <v>Какао-напиток б/раст</v>
      </c>
      <c r="B450" s="225">
        <f>Лист2!C12</f>
        <v>1.43</v>
      </c>
      <c r="C450" s="225">
        <f>Лист2!D12</f>
        <v>1.72</v>
      </c>
      <c r="D450" s="225">
        <f>Лист2!E12</f>
        <v>1.43</v>
      </c>
      <c r="E450" s="225">
        <f>Лист2!F12</f>
        <v>1.72</v>
      </c>
      <c r="F450" s="227">
        <f t="shared" ref="F450:F471" si="5">C450-E450</f>
        <v>0</v>
      </c>
      <c r="G450" s="227" t="str">
        <f>A450</f>
        <v>Какао-напиток б/раст</v>
      </c>
      <c r="H450" s="135">
        <f>B450+B451+B452+B453+B454+B455+B456</f>
        <v>10.01</v>
      </c>
      <c r="I450" s="135">
        <f>C450+C451+C452+C453+C454+C455+C456</f>
        <v>12.040000000000001</v>
      </c>
      <c r="J450" s="135">
        <f>D450+D451+D452+D453+D454+D455+D456</f>
        <v>10.01</v>
      </c>
      <c r="K450" s="135">
        <f>E450+E451+E452+E453+E454+E455+E456</f>
        <v>12.040000000000001</v>
      </c>
      <c r="L450" s="4"/>
      <c r="M450" s="4"/>
      <c r="N450" s="4"/>
    </row>
    <row r="451" spans="1:14" x14ac:dyDescent="0.3">
      <c r="A451" s="225" t="str">
        <f>Лист5!B12</f>
        <v>Какао-напиток б/раст</v>
      </c>
      <c r="B451" s="225">
        <f>Лист5!C12</f>
        <v>1.43</v>
      </c>
      <c r="C451" s="225">
        <f>Лист5!D12</f>
        <v>1.72</v>
      </c>
      <c r="D451" s="225">
        <f>Лист5!E12</f>
        <v>1.43</v>
      </c>
      <c r="E451" s="225">
        <f>Лист5!F12</f>
        <v>1.72</v>
      </c>
      <c r="F451" s="227">
        <f t="shared" si="5"/>
        <v>0</v>
      </c>
      <c r="G451" s="226"/>
      <c r="H451" s="135"/>
      <c r="I451" s="135"/>
      <c r="J451" s="135"/>
      <c r="K451" s="135"/>
      <c r="L451" s="4"/>
      <c r="M451" s="4"/>
      <c r="N451" s="4"/>
    </row>
    <row r="452" spans="1:14" x14ac:dyDescent="0.3">
      <c r="A452" s="225" t="str">
        <f>Лист8!B12</f>
        <v>Какао-напиток б/раст</v>
      </c>
      <c r="B452" s="225">
        <f>Лист8!C12</f>
        <v>1.43</v>
      </c>
      <c r="C452" s="225">
        <f>Лист8!D12</f>
        <v>1.72</v>
      </c>
      <c r="D452" s="225">
        <f>Лист8!E12</f>
        <v>1.43</v>
      </c>
      <c r="E452" s="225">
        <f>Лист8!F12</f>
        <v>1.72</v>
      </c>
      <c r="F452" s="227">
        <f t="shared" si="5"/>
        <v>0</v>
      </c>
      <c r="G452" s="226"/>
      <c r="H452" s="135"/>
      <c r="I452" s="135"/>
      <c r="J452" s="135"/>
      <c r="K452" s="135"/>
      <c r="L452" s="4"/>
      <c r="M452" s="4"/>
      <c r="N452" s="4"/>
    </row>
    <row r="453" spans="1:14" x14ac:dyDescent="0.3">
      <c r="A453" s="225" t="str">
        <f>Лист11!B11</f>
        <v>Какао-напиток б/раст</v>
      </c>
      <c r="B453" s="225">
        <f>Лист11!C11</f>
        <v>1.43</v>
      </c>
      <c r="C453" s="225">
        <f>Лист11!D11</f>
        <v>1.72</v>
      </c>
      <c r="D453" s="225">
        <f>Лист11!E11</f>
        <v>1.43</v>
      </c>
      <c r="E453" s="225">
        <f>Лист11!F11</f>
        <v>1.72</v>
      </c>
      <c r="F453" s="227">
        <f t="shared" si="5"/>
        <v>0</v>
      </c>
      <c r="G453" s="226"/>
      <c r="H453" s="135"/>
      <c r="I453" s="135"/>
      <c r="J453" s="135"/>
      <c r="K453" s="135"/>
      <c r="L453" s="4"/>
      <c r="M453" s="4"/>
      <c r="N453" s="4"/>
    </row>
    <row r="454" spans="1:14" x14ac:dyDescent="0.3">
      <c r="A454" s="225" t="str">
        <f>Лист14!B13</f>
        <v>Какао-напиток б/раст</v>
      </c>
      <c r="B454" s="225">
        <f>Лист14!C13</f>
        <v>1.43</v>
      </c>
      <c r="C454" s="225">
        <f>Лист14!D13</f>
        <v>1.72</v>
      </c>
      <c r="D454" s="225">
        <f>Лист14!E13</f>
        <v>1.43</v>
      </c>
      <c r="E454" s="225">
        <f>Лист14!F13</f>
        <v>1.72</v>
      </c>
      <c r="F454" s="227">
        <f t="shared" si="5"/>
        <v>0</v>
      </c>
      <c r="G454" s="220"/>
      <c r="H454" s="2"/>
      <c r="I454" s="2"/>
      <c r="J454" s="2"/>
      <c r="K454" s="2"/>
      <c r="L454" s="2"/>
      <c r="M454" s="2"/>
      <c r="N454" s="2"/>
    </row>
    <row r="455" spans="1:14" x14ac:dyDescent="0.3">
      <c r="A455" s="225" t="str">
        <f>Лист17!B12</f>
        <v>Какао-напиток б/раст</v>
      </c>
      <c r="B455" s="225">
        <f>Лист17!C12</f>
        <v>1.43</v>
      </c>
      <c r="C455" s="225">
        <f>Лист17!D12</f>
        <v>1.72</v>
      </c>
      <c r="D455" s="225">
        <f>Лист17!E12</f>
        <v>1.43</v>
      </c>
      <c r="E455" s="225">
        <f>Лист17!F12</f>
        <v>1.72</v>
      </c>
      <c r="F455" s="227">
        <f t="shared" si="5"/>
        <v>0</v>
      </c>
      <c r="G455" s="220"/>
      <c r="H455" s="2"/>
      <c r="I455" s="2"/>
      <c r="J455" s="2"/>
      <c r="K455" s="2"/>
      <c r="L455" s="2"/>
      <c r="M455" s="2"/>
      <c r="N455" s="2"/>
    </row>
    <row r="456" spans="1:14" x14ac:dyDescent="0.3">
      <c r="A456" s="225" t="str">
        <f>Лист20!B13</f>
        <v>Какао-напиток б/раст</v>
      </c>
      <c r="B456" s="225">
        <f>Лист20!C13</f>
        <v>1.43</v>
      </c>
      <c r="C456" s="225">
        <f>Лист20!D13</f>
        <v>1.72</v>
      </c>
      <c r="D456" s="225">
        <f>Лист20!E13</f>
        <v>1.43</v>
      </c>
      <c r="E456" s="225">
        <f>Лист20!F13</f>
        <v>1.72</v>
      </c>
      <c r="F456" s="227">
        <f t="shared" si="5"/>
        <v>0</v>
      </c>
      <c r="G456" s="226"/>
      <c r="H456" s="226"/>
      <c r="I456" s="226"/>
      <c r="J456" s="226"/>
      <c r="K456" s="226"/>
      <c r="L456" s="221"/>
      <c r="M456" s="221"/>
      <c r="N456" s="221"/>
    </row>
    <row r="457" spans="1:14" x14ac:dyDescent="0.3">
      <c r="A457" s="225" t="str">
        <f>Лист13!B25</f>
        <v>Кальмары</v>
      </c>
      <c r="B457" s="225">
        <f>Лист13!C25</f>
        <v>61</v>
      </c>
      <c r="C457" s="225">
        <f>Лист13!D25</f>
        <v>72</v>
      </c>
      <c r="D457" s="225">
        <f>Лист13!E25</f>
        <v>57</v>
      </c>
      <c r="E457" s="225">
        <f>Лист13!F25</f>
        <v>67</v>
      </c>
      <c r="F457" s="227">
        <f t="shared" si="5"/>
        <v>5</v>
      </c>
      <c r="G457" s="227" t="str">
        <f>A457</f>
        <v>Кальмары</v>
      </c>
      <c r="H457" s="135">
        <f>B457+B458</f>
        <v>112</v>
      </c>
      <c r="I457" s="135">
        <f>C457+C458</f>
        <v>139</v>
      </c>
      <c r="J457" s="135">
        <f>D457+D458</f>
        <v>105</v>
      </c>
      <c r="K457" s="135">
        <f>E457+E458</f>
        <v>130</v>
      </c>
      <c r="L457" s="4"/>
      <c r="M457" s="4"/>
      <c r="N457" s="4"/>
    </row>
    <row r="458" spans="1:14" x14ac:dyDescent="0.3">
      <c r="A458" s="225" t="str">
        <f>Лист2!B24</f>
        <v xml:space="preserve">Кальмары   </v>
      </c>
      <c r="B458" s="225">
        <f>Лист2!C24</f>
        <v>51</v>
      </c>
      <c r="C458" s="225">
        <f>Лист2!D24</f>
        <v>67</v>
      </c>
      <c r="D458" s="225">
        <f>Лист2!E24</f>
        <v>48</v>
      </c>
      <c r="E458" s="225">
        <f>Лист2!F24</f>
        <v>63</v>
      </c>
      <c r="F458" s="227">
        <f t="shared" si="5"/>
        <v>4</v>
      </c>
      <c r="G458" s="220"/>
      <c r="H458" s="3"/>
      <c r="I458" s="3"/>
      <c r="J458" s="3"/>
      <c r="K458" s="3"/>
      <c r="L458" s="3"/>
      <c r="M458" s="3"/>
      <c r="N458" s="3"/>
    </row>
    <row r="459" spans="1:14" x14ac:dyDescent="0.3">
      <c r="A459" s="225" t="str">
        <f>Лист13!B78</f>
        <v xml:space="preserve">Капуста  белокочанная </v>
      </c>
      <c r="B459" s="225">
        <f>Лист13!C78</f>
        <v>76</v>
      </c>
      <c r="C459" s="225">
        <f>Лист13!D78</f>
        <v>86</v>
      </c>
      <c r="D459" s="225">
        <f>Лист13!E78</f>
        <v>61</v>
      </c>
      <c r="E459" s="225">
        <f>Лист13!F78</f>
        <v>69</v>
      </c>
      <c r="F459" s="227">
        <f t="shared" si="5"/>
        <v>17</v>
      </c>
      <c r="G459" s="7" t="str">
        <f>A459</f>
        <v xml:space="preserve">Капуста  белокочанная </v>
      </c>
      <c r="H459" s="3">
        <f>B459+B462+B463+B464+B465+B466+B467+B468+B469+B470+B471+B472+B473+B474+B475+B476+B477+B478+B479+B480+B461+B460</f>
        <v>1823</v>
      </c>
      <c r="I459" s="3">
        <f>C459+C462+C463+C464+C465+C466+C467+C468+C469+C470+C471+C472+C473+C474+C475+C476+C477+C478+C479+C480+C461+C460</f>
        <v>2215</v>
      </c>
      <c r="J459" s="3">
        <f>D459+D462+D463+D464+D465+D466+D467+D468+D469+D470+D471+D472+D473+D474+D475+D476+D477+D478+D479+D480+D461+D460</f>
        <v>1448</v>
      </c>
      <c r="K459" s="3">
        <f>E459+E462+E463+E464+E465+E466+E467+E468+E469+E470+E471+E472+E473+E474+E475+E476+E477+E478+E479+E480+E461+E460</f>
        <v>1772</v>
      </c>
      <c r="L459" s="3"/>
      <c r="M459" s="3"/>
      <c r="N459" s="3"/>
    </row>
    <row r="460" spans="1:14" s="220" customFormat="1" x14ac:dyDescent="0.3">
      <c r="A460" s="225" t="str">
        <f>Лист4!B66</f>
        <v>Капуста белокочанная</v>
      </c>
      <c r="B460" s="225">
        <f>Лист4!C66</f>
        <v>20</v>
      </c>
      <c r="C460" s="225">
        <f>Лист4!D66</f>
        <v>25</v>
      </c>
      <c r="D460" s="225">
        <f>Лист4!E66</f>
        <v>16</v>
      </c>
      <c r="E460" s="225">
        <f>Лист4!F66</f>
        <v>20</v>
      </c>
      <c r="F460" s="227"/>
      <c r="G460" s="7"/>
      <c r="H460" s="3"/>
      <c r="I460" s="3"/>
      <c r="J460" s="3"/>
      <c r="K460" s="3"/>
      <c r="L460" s="3"/>
      <c r="M460" s="3"/>
      <c r="N460" s="3"/>
    </row>
    <row r="461" spans="1:14" s="1" customFormat="1" x14ac:dyDescent="0.3">
      <c r="A461" s="225" t="str">
        <f>Лист10!B54</f>
        <v>Капуста белокочанная</v>
      </c>
      <c r="B461" s="225">
        <f>Лист10!C54</f>
        <v>158</v>
      </c>
      <c r="C461" s="225">
        <f>Лист10!D54</f>
        <v>345</v>
      </c>
      <c r="D461" s="225">
        <f>Лист10!E54</f>
        <v>126</v>
      </c>
      <c r="E461" s="225">
        <f>Лист10!F54</f>
        <v>276</v>
      </c>
      <c r="F461" s="227">
        <f t="shared" si="5"/>
        <v>69</v>
      </c>
      <c r="G461" s="7"/>
      <c r="H461" s="3"/>
      <c r="I461" s="3"/>
      <c r="J461" s="3"/>
      <c r="K461" s="3"/>
      <c r="L461" s="3"/>
      <c r="M461" s="3"/>
      <c r="N461" s="3"/>
    </row>
    <row r="462" spans="1:14" x14ac:dyDescent="0.3">
      <c r="A462" s="225" t="str">
        <f>Лист1!B25</f>
        <v>Капуста белокочанная</v>
      </c>
      <c r="B462" s="225">
        <f>Лист1!C25</f>
        <v>35</v>
      </c>
      <c r="C462" s="225">
        <f>Лист1!D25</f>
        <v>45</v>
      </c>
      <c r="D462" s="225">
        <f>Лист1!E25</f>
        <v>28</v>
      </c>
      <c r="E462" s="225">
        <f>Лист1!F25</f>
        <v>36</v>
      </c>
      <c r="F462" s="227">
        <f t="shared" si="5"/>
        <v>9</v>
      </c>
      <c r="G462" s="226"/>
      <c r="H462" s="135"/>
      <c r="I462" s="135"/>
      <c r="J462" s="135"/>
      <c r="K462" s="135"/>
      <c r="L462" s="4"/>
      <c r="M462" s="4"/>
      <c r="N462" s="4"/>
    </row>
    <row r="463" spans="1:14" x14ac:dyDescent="0.3">
      <c r="A463" s="225" t="str">
        <f>Лист1!B92</f>
        <v>Капуста белокочанная</v>
      </c>
      <c r="B463" s="225">
        <f>Лист1!C92</f>
        <v>85</v>
      </c>
      <c r="C463" s="225">
        <f>Лист1!D92</f>
        <v>85</v>
      </c>
      <c r="D463" s="225">
        <f>Лист1!E92</f>
        <v>68</v>
      </c>
      <c r="E463" s="225">
        <f>Лист1!F92</f>
        <v>68</v>
      </c>
      <c r="F463" s="227">
        <f t="shared" si="5"/>
        <v>17</v>
      </c>
      <c r="G463" s="220"/>
      <c r="H463" s="3"/>
      <c r="I463" s="3"/>
      <c r="J463" s="3"/>
      <c r="K463" s="3"/>
      <c r="L463" s="3"/>
      <c r="M463" s="3"/>
      <c r="N463" s="3"/>
    </row>
    <row r="464" spans="1:14" x14ac:dyDescent="0.3">
      <c r="A464" s="225" t="str">
        <f>Лист2!B45</f>
        <v>Капуста белокочанная</v>
      </c>
      <c r="B464" s="225">
        <f>Лист2!C45</f>
        <v>35</v>
      </c>
      <c r="C464" s="225">
        <f>Лист2!D45</f>
        <v>46</v>
      </c>
      <c r="D464" s="225">
        <f>Лист2!E45</f>
        <v>28</v>
      </c>
      <c r="E464" s="225">
        <f>Лист2!F45</f>
        <v>37</v>
      </c>
      <c r="F464" s="227">
        <f t="shared" si="5"/>
        <v>9</v>
      </c>
      <c r="G464" s="220"/>
      <c r="H464" s="3"/>
      <c r="I464" s="3"/>
      <c r="J464" s="3"/>
      <c r="K464" s="3"/>
      <c r="L464" s="3"/>
      <c r="M464" s="3"/>
      <c r="N464" s="3"/>
    </row>
    <row r="465" spans="1:14" x14ac:dyDescent="0.3">
      <c r="A465" s="225" t="str">
        <f>Лист4!B55</f>
        <v>Капуста белокочанная</v>
      </c>
      <c r="B465" s="225">
        <f>Лист4!C55</f>
        <v>210</v>
      </c>
      <c r="C465" s="225">
        <f>Лист4!D55</f>
        <v>255</v>
      </c>
      <c r="D465" s="225">
        <f>Лист4!E55</f>
        <v>168</v>
      </c>
      <c r="E465" s="225">
        <f>Лист4!F55</f>
        <v>204</v>
      </c>
      <c r="F465" s="227">
        <f t="shared" si="5"/>
        <v>51</v>
      </c>
      <c r="G465" s="226"/>
      <c r="H465" s="135"/>
      <c r="I465" s="135"/>
      <c r="J465" s="135"/>
      <c r="K465" s="135"/>
      <c r="L465" s="4"/>
      <c r="M465" s="4"/>
      <c r="N465" s="4"/>
    </row>
    <row r="466" spans="1:14" x14ac:dyDescent="0.3">
      <c r="A466" s="225" t="str">
        <f>Лист5!B46</f>
        <v>Капуста белокочанная</v>
      </c>
      <c r="B466" s="225">
        <f>Лист5!C46</f>
        <v>15</v>
      </c>
      <c r="C466" s="225">
        <f>Лист5!D46</f>
        <v>20</v>
      </c>
      <c r="D466" s="225">
        <f>Лист5!E46</f>
        <v>12</v>
      </c>
      <c r="E466" s="225">
        <f>Лист5!F46</f>
        <v>16</v>
      </c>
      <c r="F466" s="227">
        <f t="shared" si="5"/>
        <v>4</v>
      </c>
      <c r="G466" s="226"/>
      <c r="H466" s="135"/>
      <c r="I466" s="135"/>
      <c r="J466" s="135"/>
      <c r="K466" s="135"/>
      <c r="L466" s="4"/>
      <c r="M466" s="4"/>
      <c r="N466" s="4"/>
    </row>
    <row r="467" spans="1:14" x14ac:dyDescent="0.3">
      <c r="A467" s="225" t="str">
        <f>Лист6!B67</f>
        <v>Капуста белокочанная</v>
      </c>
      <c r="B467" s="225">
        <f>Лист6!C67</f>
        <v>241</v>
      </c>
      <c r="C467" s="225">
        <f>Лист6!D67</f>
        <v>290</v>
      </c>
      <c r="D467" s="225">
        <f>Лист6!E67</f>
        <v>193</v>
      </c>
      <c r="E467" s="225">
        <f>Лист6!F67</f>
        <v>232</v>
      </c>
      <c r="F467" s="227">
        <f t="shared" si="5"/>
        <v>58</v>
      </c>
      <c r="G467" s="226"/>
      <c r="H467" s="226"/>
      <c r="I467" s="226"/>
      <c r="J467" s="226"/>
      <c r="K467" s="226"/>
      <c r="L467" s="221"/>
      <c r="M467" s="221"/>
      <c r="N467" s="221"/>
    </row>
    <row r="468" spans="1:14" x14ac:dyDescent="0.3">
      <c r="A468" s="225" t="str">
        <f>Лист7!B84</f>
        <v>Капуста белокочанная</v>
      </c>
      <c r="B468" s="225">
        <f>Лист7!C84</f>
        <v>71</v>
      </c>
      <c r="C468" s="225">
        <f>Лист7!D84</f>
        <v>75</v>
      </c>
      <c r="D468" s="225">
        <f>Лист7!E84</f>
        <v>57</v>
      </c>
      <c r="E468" s="225">
        <f>Лист7!F84</f>
        <v>60</v>
      </c>
      <c r="F468" s="227">
        <f t="shared" si="5"/>
        <v>15</v>
      </c>
      <c r="G468" s="226"/>
      <c r="H468" s="135"/>
      <c r="I468" s="135"/>
      <c r="J468" s="135"/>
      <c r="K468" s="135"/>
      <c r="L468" s="4"/>
      <c r="M468" s="4"/>
      <c r="N468" s="4"/>
    </row>
    <row r="469" spans="1:14" x14ac:dyDescent="0.3">
      <c r="A469" s="225" t="str">
        <f>Лист8!B69</f>
        <v>Капуста белокочанная</v>
      </c>
      <c r="B469" s="225">
        <f>Лист8!C69</f>
        <v>65</v>
      </c>
      <c r="C469" s="225">
        <f>Лист8!D69</f>
        <v>70</v>
      </c>
      <c r="D469" s="225">
        <f>Лист8!E69</f>
        <v>52</v>
      </c>
      <c r="E469" s="225">
        <f>Лист8!F69</f>
        <v>56</v>
      </c>
      <c r="F469" s="227">
        <f t="shared" si="5"/>
        <v>14</v>
      </c>
      <c r="G469" s="220"/>
      <c r="H469" s="2"/>
      <c r="I469" s="2"/>
      <c r="J469" s="2"/>
      <c r="K469" s="2"/>
      <c r="L469" s="2"/>
      <c r="M469" s="2"/>
      <c r="N469" s="2"/>
    </row>
    <row r="470" spans="1:14" x14ac:dyDescent="0.3">
      <c r="A470" s="225" t="str">
        <f>Лист11!B44</f>
        <v>Капуста белокочанная</v>
      </c>
      <c r="B470" s="225">
        <f>Лист11!C44</f>
        <v>80</v>
      </c>
      <c r="C470" s="225">
        <f>Лист11!D44</f>
        <v>96</v>
      </c>
      <c r="D470" s="225">
        <f>Лист11!E44</f>
        <v>64</v>
      </c>
      <c r="E470" s="225">
        <f>Лист11!F44</f>
        <v>77</v>
      </c>
      <c r="F470" s="227">
        <f t="shared" si="5"/>
        <v>19</v>
      </c>
      <c r="G470" s="226"/>
      <c r="H470" s="135"/>
      <c r="I470" s="135"/>
      <c r="J470" s="135"/>
      <c r="K470" s="135"/>
      <c r="L470" s="4"/>
      <c r="M470" s="4"/>
      <c r="N470" s="4"/>
    </row>
    <row r="471" spans="1:14" x14ac:dyDescent="0.3">
      <c r="A471" s="225" t="str">
        <f>Лист12!B89</f>
        <v>Капуста белокочанная</v>
      </c>
      <c r="B471" s="225">
        <f>Лист12!C89</f>
        <v>211</v>
      </c>
      <c r="C471" s="225">
        <f>Лист12!D89</f>
        <v>221</v>
      </c>
      <c r="D471" s="225">
        <f>Лист12!E89</f>
        <v>169</v>
      </c>
      <c r="E471" s="225">
        <f>Лист12!F89</f>
        <v>177</v>
      </c>
      <c r="F471" s="227">
        <f t="shared" si="5"/>
        <v>44</v>
      </c>
      <c r="G471" s="226"/>
      <c r="H471" s="135"/>
      <c r="I471" s="135"/>
      <c r="J471" s="135"/>
      <c r="K471" s="135"/>
      <c r="L471" s="4"/>
      <c r="M471" s="4"/>
      <c r="N471" s="4"/>
    </row>
    <row r="472" spans="1:14" x14ac:dyDescent="0.3">
      <c r="A472" s="225" t="str">
        <f>Лист13!B26</f>
        <v>Капуста белокочанная</v>
      </c>
      <c r="B472" s="225">
        <f>Лист13!C26</f>
        <v>16</v>
      </c>
      <c r="C472" s="225">
        <f>Лист13!D26</f>
        <v>19</v>
      </c>
      <c r="D472" s="225">
        <f>Лист13!E26</f>
        <v>13</v>
      </c>
      <c r="E472" s="225">
        <f>Лист13!F26</f>
        <v>15</v>
      </c>
      <c r="F472" s="226"/>
      <c r="G472" s="226"/>
      <c r="H472" s="135"/>
      <c r="I472" s="135"/>
      <c r="J472" s="135"/>
      <c r="K472" s="135"/>
      <c r="L472" s="4"/>
      <c r="M472" s="4"/>
      <c r="N472" s="4"/>
    </row>
    <row r="473" spans="1:14" x14ac:dyDescent="0.3">
      <c r="A473" s="225" t="str">
        <f>Лист14!B31</f>
        <v>Капуста белокочанная</v>
      </c>
      <c r="B473" s="225">
        <f>Лист14!C31</f>
        <v>36</v>
      </c>
      <c r="C473" s="225">
        <f>Лист14!D31</f>
        <v>30</v>
      </c>
      <c r="D473" s="225">
        <f>Лист14!E31</f>
        <v>19</v>
      </c>
      <c r="E473" s="225">
        <f>Лист14!F31</f>
        <v>24</v>
      </c>
      <c r="F473" s="220"/>
      <c r="G473" s="220"/>
      <c r="H473" s="3"/>
      <c r="I473" s="3"/>
      <c r="J473" s="3"/>
      <c r="K473" s="3"/>
      <c r="L473" s="3"/>
      <c r="M473" s="3"/>
      <c r="N473" s="3"/>
    </row>
    <row r="474" spans="1:14" x14ac:dyDescent="0.3">
      <c r="A474" s="225" t="str">
        <f>Лист15!B24</f>
        <v>Капуста белокочанная</v>
      </c>
      <c r="B474" s="225">
        <f>Лист15!C24</f>
        <v>23</v>
      </c>
      <c r="C474" s="225">
        <f>Лист15!D24</f>
        <v>30</v>
      </c>
      <c r="D474" s="225">
        <f>Лист15!E24</f>
        <v>18</v>
      </c>
      <c r="E474" s="225">
        <f>Лист15!F24</f>
        <v>24</v>
      </c>
      <c r="F474" s="227"/>
      <c r="G474" s="227"/>
      <c r="H474" s="227"/>
      <c r="I474" s="227"/>
      <c r="J474" s="227"/>
      <c r="K474" s="227"/>
      <c r="L474" s="10"/>
      <c r="M474" s="10"/>
      <c r="N474" s="10"/>
    </row>
    <row r="475" spans="1:14" x14ac:dyDescent="0.3">
      <c r="A475" s="225" t="str">
        <f>Лист17!B24</f>
        <v>Капуста белокочанная</v>
      </c>
      <c r="B475" s="225">
        <f>Лист17!C24</f>
        <v>30</v>
      </c>
      <c r="C475" s="225">
        <f>Лист17!D24</f>
        <v>39</v>
      </c>
      <c r="D475" s="225">
        <f>Лист17!E24</f>
        <v>24</v>
      </c>
      <c r="E475" s="225">
        <f>Лист17!F24</f>
        <v>31</v>
      </c>
      <c r="F475" s="220"/>
      <c r="G475" s="220"/>
      <c r="H475" s="3"/>
      <c r="I475" s="3"/>
      <c r="J475" s="3"/>
      <c r="K475" s="3"/>
      <c r="L475" s="3"/>
      <c r="M475" s="3"/>
      <c r="N475" s="3"/>
    </row>
    <row r="476" spans="1:14" x14ac:dyDescent="0.3">
      <c r="A476" s="225" t="str">
        <f>Лист17!B33</f>
        <v>Капуста белокочанная</v>
      </c>
      <c r="B476" s="225">
        <f>Лист17!C33</f>
        <v>44</v>
      </c>
      <c r="C476" s="225">
        <f>Лист17!D33</f>
        <v>44</v>
      </c>
      <c r="D476" s="225">
        <f>Лист17!E33</f>
        <v>35</v>
      </c>
      <c r="E476" s="225">
        <f>Лист17!F33</f>
        <v>35</v>
      </c>
      <c r="F476" s="220"/>
      <c r="G476" s="220"/>
      <c r="H476" s="2"/>
      <c r="I476" s="2"/>
      <c r="J476" s="2"/>
      <c r="K476" s="2"/>
      <c r="L476" s="2"/>
      <c r="M476" s="2"/>
      <c r="N476" s="2"/>
    </row>
    <row r="477" spans="1:14" s="1" customFormat="1" x14ac:dyDescent="0.3">
      <c r="A477" s="225" t="str">
        <f>Лист17!B77</f>
        <v>Капуста белокочанная</v>
      </c>
      <c r="B477" s="225">
        <f>Лист17!C77</f>
        <v>58</v>
      </c>
      <c r="C477" s="225">
        <f>Лист17!D77</f>
        <v>65</v>
      </c>
      <c r="D477" s="225">
        <f>Лист17!E77</f>
        <v>46</v>
      </c>
      <c r="E477" s="225">
        <f>Лист17!F77</f>
        <v>52</v>
      </c>
      <c r="F477" s="136"/>
      <c r="G477" s="136"/>
      <c r="H477" s="136"/>
      <c r="I477" s="136"/>
      <c r="J477" s="136"/>
      <c r="K477" s="136"/>
      <c r="L477" s="2"/>
      <c r="M477" s="2"/>
      <c r="N477" s="2"/>
    </row>
    <row r="478" spans="1:14" x14ac:dyDescent="0.3">
      <c r="A478" s="225" t="str">
        <f>Лист19!B45</f>
        <v>Капуста белокочанная</v>
      </c>
      <c r="B478" s="225">
        <f>Лист19!C45</f>
        <v>43</v>
      </c>
      <c r="C478" s="225">
        <f>Лист19!D45</f>
        <v>48</v>
      </c>
      <c r="D478" s="225">
        <f>Лист19!E45</f>
        <v>34</v>
      </c>
      <c r="E478" s="225">
        <f>Лист19!F45</f>
        <v>38</v>
      </c>
      <c r="F478" s="226"/>
      <c r="G478" s="226"/>
      <c r="H478" s="226"/>
      <c r="I478" s="226"/>
      <c r="J478" s="226"/>
      <c r="K478" s="226"/>
      <c r="L478" s="221"/>
      <c r="M478" s="221"/>
      <c r="N478" s="221"/>
    </row>
    <row r="479" spans="1:14" x14ac:dyDescent="0.3">
      <c r="A479" s="225" t="str">
        <f>Лист20!B57</f>
        <v>Капуста белокочанная</v>
      </c>
      <c r="B479" s="225">
        <f>Лист20!C57</f>
        <v>60</v>
      </c>
      <c r="C479" s="225">
        <f>Лист20!D57</f>
        <v>60</v>
      </c>
      <c r="D479" s="225">
        <f>Лист20!E57</f>
        <v>48</v>
      </c>
      <c r="E479" s="225">
        <f>Лист20!F57</f>
        <v>48</v>
      </c>
      <c r="F479" s="220"/>
      <c r="G479" s="220"/>
      <c r="H479" s="2"/>
      <c r="I479" s="2"/>
      <c r="J479" s="2"/>
      <c r="K479" s="2"/>
      <c r="L479" s="2"/>
      <c r="M479" s="2"/>
      <c r="N479" s="2"/>
    </row>
    <row r="480" spans="1:14" x14ac:dyDescent="0.3">
      <c r="A480" s="225" t="str">
        <f>Лист20!B85</f>
        <v>Капуста белокочанная</v>
      </c>
      <c r="B480" s="225">
        <f>Лист20!C85</f>
        <v>211</v>
      </c>
      <c r="C480" s="225">
        <f>Лист20!D85</f>
        <v>221</v>
      </c>
      <c r="D480" s="225">
        <f>Лист20!E85</f>
        <v>169</v>
      </c>
      <c r="E480" s="225">
        <f>Лист20!F85</f>
        <v>177</v>
      </c>
      <c r="F480" s="220"/>
      <c r="G480" s="220"/>
      <c r="H480" s="2"/>
      <c r="I480" s="2"/>
      <c r="J480" s="2"/>
      <c r="K480" s="2"/>
      <c r="L480" s="2"/>
      <c r="M480" s="2"/>
      <c r="N480" s="2"/>
    </row>
    <row r="481" spans="1:14" x14ac:dyDescent="0.3">
      <c r="A481" s="225" t="str">
        <f>Лист1!B37</f>
        <v xml:space="preserve">Картофель   с 01.01. по 28-29.02.-35% </v>
      </c>
      <c r="B481" s="225">
        <f>Лист1!C37</f>
        <v>66</v>
      </c>
      <c r="C481" s="225">
        <f>Лист1!D37</f>
        <v>89</v>
      </c>
      <c r="D481" s="225">
        <f>Лист1!E37</f>
        <v>43</v>
      </c>
      <c r="E481" s="225">
        <f>Лист1!F37</f>
        <v>58</v>
      </c>
      <c r="F481" s="220"/>
      <c r="G481" s="7" t="str">
        <f>A481</f>
        <v xml:space="preserve">Картофель   с 01.01. по 28-29.02.-35% </v>
      </c>
      <c r="H481" s="219">
        <f>B481+B482+B483+B484+B485+B486+B487+B488+B489+B490+B491+B492+B493+B494+B495+B496+B497+B498+B499+B500+B501+B502+B503+B504+B505+B506+B507+B508+B509+B510+B511+B512+B513+B514+B515+B516+B517+B518+B519+B520+B521+B522+B523+B524+B525</f>
        <v>3692</v>
      </c>
      <c r="I481" s="219">
        <f>C481+C482+C483+C484+C485+C486+C487+C488+C489+C490+C491+C492+C493+C494+C495+C496+C497+C498+C499+C500+C501+C502+C503+C504+C505+C506+C507+C508+C509+C510+C511+C512+C513+C514+C515+C516+C517+C518+C519+C520+C521+C522+C523+C524+C525</f>
        <v>4308</v>
      </c>
      <c r="J481" s="219">
        <f>D481+D482+D483+D484+D485+D486+D487+D488+D489+D490+D491+D492+D493+D494+D495+D496+D497+D498+D499+D500+D501+D502+D503+D504+D505+D506+D507+D508+D509+D510+D511+D512+D513+D514+D515+D516+D517+D518+D519+D520+D521+D522+D523+D524+D525</f>
        <v>2400</v>
      </c>
      <c r="K481" s="219">
        <f>E481+E482+E483+E484+E485+E486+E487+E488+E489+E490+E491+E492+E493+E494+E495+E496+E497+E498+E499+E500+E501+E502+E503+E504+E505+E506+E507+E508+E509+E510+E511+E512+E513+E514+E515+E516+E517+E518+E519+E520+E521+E522+E523+E524+E525</f>
        <v>2800</v>
      </c>
      <c r="L481" s="2"/>
      <c r="M481" s="2"/>
      <c r="N481" s="2"/>
    </row>
    <row r="482" spans="1:14" x14ac:dyDescent="0.3">
      <c r="A482" s="225" t="str">
        <f>Лист1!B53</f>
        <v xml:space="preserve">Картофель   с 01.01. по 28-29.02.-35% </v>
      </c>
      <c r="B482" s="225">
        <f>Лист1!C53</f>
        <v>126</v>
      </c>
      <c r="C482" s="225">
        <f>Лист1!D53</f>
        <v>134</v>
      </c>
      <c r="D482" s="225">
        <f>Лист1!E53</f>
        <v>82</v>
      </c>
      <c r="E482" s="225">
        <f>Лист1!F53</f>
        <v>87</v>
      </c>
      <c r="F482" s="226"/>
      <c r="G482" s="226"/>
      <c r="H482" s="226"/>
      <c r="I482" s="226"/>
      <c r="J482" s="226"/>
      <c r="K482" s="226"/>
      <c r="L482" s="221"/>
      <c r="M482" s="221"/>
      <c r="N482" s="221"/>
    </row>
    <row r="483" spans="1:14" x14ac:dyDescent="0.3">
      <c r="A483" s="225" t="str">
        <f>Лист1!B73</f>
        <v xml:space="preserve">Картофель   с 01.01. по 28-29.02.-35% </v>
      </c>
      <c r="B483" s="225">
        <f>Лист1!C73</f>
        <v>128</v>
      </c>
      <c r="C483" s="225">
        <f>Лист1!D73</f>
        <v>139</v>
      </c>
      <c r="D483" s="225">
        <f>Лист1!E73</f>
        <v>83</v>
      </c>
      <c r="E483" s="225">
        <f>Лист1!F73</f>
        <v>90</v>
      </c>
      <c r="F483" s="226"/>
      <c r="G483" s="226"/>
      <c r="H483" s="135"/>
      <c r="I483" s="135"/>
      <c r="J483" s="135"/>
      <c r="K483" s="135"/>
      <c r="L483" s="4"/>
      <c r="M483" s="4"/>
      <c r="N483" s="4"/>
    </row>
    <row r="484" spans="1:14" x14ac:dyDescent="0.3">
      <c r="A484" s="225" t="str">
        <f>Лист2!B29</f>
        <v xml:space="preserve">Картофель   с 01.01. по 28-29.02.-35% </v>
      </c>
      <c r="B484" s="225">
        <f>Лист2!C29</f>
        <v>25</v>
      </c>
      <c r="C484" s="225">
        <f>Лист2!D29</f>
        <v>33</v>
      </c>
      <c r="D484" s="225">
        <f>Лист2!E29</f>
        <v>17</v>
      </c>
      <c r="E484" s="225">
        <f>Лист2!F29</f>
        <v>22</v>
      </c>
      <c r="F484" s="226"/>
      <c r="G484" s="226"/>
      <c r="H484" s="135"/>
      <c r="I484" s="135"/>
      <c r="J484" s="135"/>
      <c r="K484" s="135"/>
      <c r="L484" s="4"/>
      <c r="M484" s="4"/>
      <c r="N484" s="4"/>
    </row>
    <row r="485" spans="1:14" x14ac:dyDescent="0.3">
      <c r="A485" s="225" t="str">
        <f>Лист2!B39</f>
        <v xml:space="preserve">Картофель   с 01.01. по 28-29.02.-35% </v>
      </c>
      <c r="B485" s="225">
        <f>Лист2!C39</f>
        <v>25</v>
      </c>
      <c r="C485" s="225">
        <f>Лист2!D39</f>
        <v>32</v>
      </c>
      <c r="D485" s="225">
        <f>Лист2!E39</f>
        <v>16</v>
      </c>
      <c r="E485" s="225">
        <f>Лист2!F39</f>
        <v>21</v>
      </c>
      <c r="F485" s="226"/>
      <c r="G485" s="226"/>
      <c r="H485" s="226"/>
      <c r="I485" s="226"/>
      <c r="J485" s="226"/>
      <c r="K485" s="226"/>
      <c r="L485" s="221"/>
      <c r="M485" s="221"/>
      <c r="N485" s="221"/>
    </row>
    <row r="486" spans="1:14" x14ac:dyDescent="0.3">
      <c r="A486" s="225" t="str">
        <f>Лист3!B32</f>
        <v xml:space="preserve">Картофель   с 01.01. по 28-29.02.-35% </v>
      </c>
      <c r="B486" s="225">
        <f>Лист3!C32</f>
        <v>66</v>
      </c>
      <c r="C486" s="225">
        <f>Лист3!D32</f>
        <v>89</v>
      </c>
      <c r="D486" s="225">
        <f>Лист3!E32</f>
        <v>43</v>
      </c>
      <c r="E486" s="225">
        <f>Лист3!F32</f>
        <v>58</v>
      </c>
      <c r="F486" s="226"/>
      <c r="G486" s="226"/>
      <c r="H486" s="226"/>
      <c r="I486" s="226"/>
      <c r="J486" s="226"/>
      <c r="K486" s="226"/>
      <c r="L486" s="221"/>
      <c r="M486" s="221"/>
      <c r="N486" s="221"/>
    </row>
    <row r="487" spans="1:14" x14ac:dyDescent="0.3">
      <c r="A487" s="225" t="str">
        <f>Лист3!B65</f>
        <v xml:space="preserve">Картофель   с 01.01. по 28-29.02.-35% </v>
      </c>
      <c r="B487" s="225">
        <f>Лист3!C65</f>
        <v>142</v>
      </c>
      <c r="C487" s="225">
        <f>Лист3!D65</f>
        <v>154</v>
      </c>
      <c r="D487" s="225">
        <f>Лист3!E65</f>
        <v>92</v>
      </c>
      <c r="E487" s="225">
        <f>Лист3!F65</f>
        <v>100</v>
      </c>
      <c r="F487" s="226"/>
      <c r="G487" s="226"/>
      <c r="H487" s="135"/>
      <c r="I487" s="135"/>
      <c r="J487" s="135"/>
      <c r="K487" s="135"/>
      <c r="L487" s="4"/>
      <c r="M487" s="4"/>
      <c r="N487" s="4"/>
    </row>
    <row r="488" spans="1:14" x14ac:dyDescent="0.3">
      <c r="A488" s="225" t="str">
        <f>Лист4!B26</f>
        <v xml:space="preserve">Картофель   с 01.01. по 28-29.02.-35% </v>
      </c>
      <c r="B488" s="225">
        <f>Лист4!C26</f>
        <v>41</v>
      </c>
      <c r="C488" s="225">
        <f>Лист4!D26</f>
        <v>62</v>
      </c>
      <c r="D488" s="225">
        <f>Лист4!E26</f>
        <v>27</v>
      </c>
      <c r="E488" s="225">
        <f>Лист4!F26</f>
        <v>40</v>
      </c>
      <c r="F488" s="226"/>
      <c r="G488" s="226"/>
      <c r="H488" s="226"/>
      <c r="I488" s="226"/>
      <c r="J488" s="226"/>
      <c r="K488" s="226"/>
      <c r="L488" s="221"/>
      <c r="M488" s="221"/>
      <c r="N488" s="221"/>
    </row>
    <row r="489" spans="1:14" x14ac:dyDescent="0.3">
      <c r="A489" s="225" t="str">
        <f>Лист4!B36</f>
        <v xml:space="preserve">Картофель   с 01.01. по 28-29.02.-35% </v>
      </c>
      <c r="B489" s="225">
        <f>Лист4!C36</f>
        <v>69</v>
      </c>
      <c r="C489" s="225">
        <f>Лист4!D36</f>
        <v>92</v>
      </c>
      <c r="D489" s="225">
        <f>Лист4!E36</f>
        <v>45</v>
      </c>
      <c r="E489" s="225">
        <f>Лист4!F36</f>
        <v>60</v>
      </c>
      <c r="F489" s="226"/>
      <c r="G489" s="226"/>
      <c r="H489" s="226"/>
      <c r="I489" s="226"/>
      <c r="J489" s="226"/>
      <c r="K489" s="226"/>
      <c r="L489" s="221"/>
      <c r="M489" s="221"/>
      <c r="N489" s="221"/>
    </row>
    <row r="490" spans="1:14" x14ac:dyDescent="0.3">
      <c r="A490" s="225" t="str">
        <f>Лист4!B71</f>
        <v xml:space="preserve">Картофель   с 01.01. по 28-29.02.-35% </v>
      </c>
      <c r="B490" s="225">
        <f>Лист4!C71</f>
        <v>45</v>
      </c>
      <c r="C490" s="225">
        <f>Лист4!D71</f>
        <v>56</v>
      </c>
      <c r="D490" s="225">
        <f>Лист4!E71</f>
        <v>29</v>
      </c>
      <c r="E490" s="225">
        <f>Лист4!F71</f>
        <v>36</v>
      </c>
      <c r="F490" s="226"/>
      <c r="G490" s="226"/>
      <c r="H490" s="226"/>
      <c r="I490" s="226"/>
      <c r="J490" s="226"/>
      <c r="K490" s="226"/>
      <c r="L490" s="221"/>
      <c r="M490" s="221"/>
      <c r="N490" s="221"/>
    </row>
    <row r="491" spans="1:14" x14ac:dyDescent="0.3">
      <c r="A491" s="225" t="str">
        <f>Лист5!B34</f>
        <v xml:space="preserve">Картофель   с 01.01. по 28-29.02.-35% </v>
      </c>
      <c r="B491" s="225">
        <f>Лист5!C34</f>
        <v>17</v>
      </c>
      <c r="C491" s="225">
        <f>Лист5!D34</f>
        <v>23</v>
      </c>
      <c r="D491" s="225">
        <f>Лист5!E34</f>
        <v>11</v>
      </c>
      <c r="E491" s="225">
        <f>Лист5!F34</f>
        <v>15</v>
      </c>
      <c r="F491" s="226"/>
      <c r="G491" s="226"/>
      <c r="H491" s="226"/>
      <c r="I491" s="226"/>
      <c r="J491" s="226"/>
      <c r="K491" s="226"/>
      <c r="L491" s="221"/>
      <c r="M491" s="221"/>
      <c r="N491" s="221"/>
    </row>
    <row r="492" spans="1:14" x14ac:dyDescent="0.3">
      <c r="A492" s="225" t="str">
        <f>Лист6!B33</f>
        <v xml:space="preserve">Картофель   с 01.01. по 28-29.02.-35% </v>
      </c>
      <c r="B492" s="225">
        <f>Лист6!C33</f>
        <v>66</v>
      </c>
      <c r="C492" s="225">
        <f>Лист6!D33</f>
        <v>88</v>
      </c>
      <c r="D492" s="225">
        <f>Лист6!E33</f>
        <v>43</v>
      </c>
      <c r="E492" s="225">
        <f>Лист6!F33</f>
        <v>57</v>
      </c>
      <c r="F492" s="226"/>
      <c r="G492" s="226"/>
      <c r="H492" s="226"/>
      <c r="I492" s="226"/>
      <c r="J492" s="226"/>
      <c r="K492" s="226"/>
      <c r="L492" s="221"/>
      <c r="M492" s="221"/>
      <c r="N492" s="221"/>
    </row>
    <row r="493" spans="1:14" x14ac:dyDescent="0.3">
      <c r="A493" s="225" t="str">
        <f>Лист6!B44</f>
        <v xml:space="preserve">Картофель   с 01.01. по 28-29.02.-35% </v>
      </c>
      <c r="B493" s="225">
        <f>Лист6!C44</f>
        <v>169</v>
      </c>
      <c r="C493" s="225">
        <f>Лист6!D44</f>
        <v>203</v>
      </c>
      <c r="D493" s="225">
        <f>Лист6!E44</f>
        <v>110</v>
      </c>
      <c r="E493" s="225">
        <f>Лист6!F44</f>
        <v>132</v>
      </c>
      <c r="F493" s="226"/>
      <c r="G493" s="226"/>
      <c r="H493" s="135"/>
      <c r="I493" s="135"/>
      <c r="J493" s="135"/>
      <c r="K493" s="135"/>
      <c r="L493" s="4"/>
      <c r="M493" s="4"/>
      <c r="N493" s="4"/>
    </row>
    <row r="494" spans="1:14" x14ac:dyDescent="0.3">
      <c r="A494" s="225" t="str">
        <f>Лист7!B30</f>
        <v xml:space="preserve">Картофель   с 01.01. по 28-29.02.-35% </v>
      </c>
      <c r="B494" s="225">
        <f>Лист7!C30</f>
        <v>37</v>
      </c>
      <c r="C494" s="225">
        <f>Лист7!D30</f>
        <v>48</v>
      </c>
      <c r="D494" s="225">
        <f>Лист7!E30</f>
        <v>24</v>
      </c>
      <c r="E494" s="225">
        <f>Лист7!F30</f>
        <v>31</v>
      </c>
      <c r="F494" s="220"/>
      <c r="G494" s="220"/>
      <c r="H494" s="3"/>
      <c r="I494" s="3"/>
      <c r="J494" s="3"/>
      <c r="K494" s="3"/>
      <c r="L494" s="3"/>
      <c r="M494" s="3"/>
      <c r="N494" s="3"/>
    </row>
    <row r="495" spans="1:14" x14ac:dyDescent="0.3">
      <c r="A495" s="225" t="str">
        <f>Лист7!B42</f>
        <v xml:space="preserve">Картофель   с 01.01. по 28-29.02.-35% </v>
      </c>
      <c r="B495" s="225">
        <f>Лист7!C42</f>
        <v>39</v>
      </c>
      <c r="C495" s="225">
        <f>Лист7!D42</f>
        <v>52</v>
      </c>
      <c r="D495" s="225">
        <f>Лист7!E42</f>
        <v>25</v>
      </c>
      <c r="E495" s="225">
        <f>Лист7!F42</f>
        <v>34</v>
      </c>
      <c r="F495" s="226"/>
      <c r="G495" s="226"/>
      <c r="H495" s="135"/>
      <c r="I495" s="135"/>
      <c r="J495" s="135"/>
      <c r="K495" s="135"/>
      <c r="L495" s="4"/>
      <c r="M495" s="4"/>
      <c r="N495" s="4"/>
    </row>
    <row r="496" spans="1:14" x14ac:dyDescent="0.3">
      <c r="A496" s="225" t="str">
        <f>Лист7!B78</f>
        <v xml:space="preserve">Картофель   с 01.01. по 28-29.02.-35% </v>
      </c>
      <c r="B496" s="225">
        <f>Лист7!C78</f>
        <v>176</v>
      </c>
      <c r="C496" s="225">
        <f>Лист7!D78</f>
        <v>185</v>
      </c>
      <c r="D496" s="225">
        <f>Лист7!E78</f>
        <v>114</v>
      </c>
      <c r="E496" s="225">
        <f>Лист7!F78</f>
        <v>120</v>
      </c>
      <c r="F496" s="226"/>
      <c r="G496" s="226"/>
      <c r="H496" s="135"/>
      <c r="I496" s="135"/>
      <c r="J496" s="135"/>
      <c r="K496" s="135"/>
      <c r="L496" s="4"/>
      <c r="M496" s="4"/>
      <c r="N496" s="4"/>
    </row>
    <row r="497" spans="1:14" x14ac:dyDescent="0.3">
      <c r="A497" s="225" t="str">
        <f>Лист8!B73</f>
        <v xml:space="preserve">Картофель   с 01.01. по 28-29.02.-35% </v>
      </c>
      <c r="B497" s="225">
        <f>Лист8!C73</f>
        <v>45</v>
      </c>
      <c r="C497" s="225">
        <f>Лист8!D73</f>
        <v>49</v>
      </c>
      <c r="D497" s="225">
        <f>Лист8!E73</f>
        <v>29</v>
      </c>
      <c r="E497" s="225">
        <f>Лист8!F73</f>
        <v>32</v>
      </c>
      <c r="F497" s="226"/>
      <c r="G497" s="226"/>
      <c r="H497" s="135"/>
      <c r="I497" s="135"/>
      <c r="J497" s="135"/>
      <c r="K497" s="135"/>
      <c r="L497" s="4"/>
      <c r="M497" s="4"/>
      <c r="N497" s="4"/>
    </row>
    <row r="498" spans="1:14" x14ac:dyDescent="0.3">
      <c r="A498" s="225" t="str">
        <f>Лист9!B25</f>
        <v xml:space="preserve">Картофель   с 01.01. по 28-29.02.-35% </v>
      </c>
      <c r="B498" s="225">
        <f>Лист9!C25</f>
        <v>20</v>
      </c>
      <c r="C498" s="225">
        <f>Лист9!D25</f>
        <v>33</v>
      </c>
      <c r="D498" s="225">
        <f>Лист9!E25</f>
        <v>14</v>
      </c>
      <c r="E498" s="225">
        <f>Лист9!F25</f>
        <v>23</v>
      </c>
      <c r="F498" s="226"/>
      <c r="G498" s="226"/>
      <c r="H498" s="135"/>
      <c r="I498" s="135"/>
      <c r="J498" s="135"/>
      <c r="K498" s="135"/>
      <c r="L498" s="4"/>
      <c r="M498" s="4"/>
      <c r="N498" s="4"/>
    </row>
    <row r="499" spans="1:14" x14ac:dyDescent="0.3">
      <c r="A499" s="225" t="str">
        <f>Лист9!B39</f>
        <v xml:space="preserve">Картофель   с 01.01. по 28-29.02.-35% </v>
      </c>
      <c r="B499" s="225">
        <f>Лист9!C39</f>
        <v>39</v>
      </c>
      <c r="C499" s="225">
        <f>Лист9!D39</f>
        <v>51</v>
      </c>
      <c r="D499" s="225">
        <f>Лист9!E39</f>
        <v>25</v>
      </c>
      <c r="E499" s="225">
        <f>Лист9!F39</f>
        <v>33</v>
      </c>
      <c r="F499" s="226"/>
      <c r="G499" s="226"/>
      <c r="H499" s="135"/>
      <c r="I499" s="135"/>
      <c r="J499" s="135"/>
      <c r="K499" s="135"/>
      <c r="L499" s="4"/>
      <c r="M499" s="4"/>
      <c r="N499" s="4"/>
    </row>
    <row r="500" spans="1:14" s="1" customFormat="1" x14ac:dyDescent="0.3">
      <c r="A500" s="225" t="str">
        <f>Лист10!B32</f>
        <v xml:space="preserve">Картофель   с 01.01. по 28-29.02.-35% </v>
      </c>
      <c r="B500" s="225">
        <f>Лист10!C32</f>
        <v>28</v>
      </c>
      <c r="C500" s="225">
        <f>Лист10!D32</f>
        <v>37</v>
      </c>
      <c r="D500" s="225">
        <f>Лист10!E32</f>
        <v>18</v>
      </c>
      <c r="E500" s="225">
        <f>Лист10!F32</f>
        <v>24</v>
      </c>
      <c r="F500" s="226"/>
      <c r="G500" s="226"/>
      <c r="H500" s="135"/>
      <c r="I500" s="135"/>
      <c r="J500" s="135"/>
      <c r="K500" s="135"/>
      <c r="L500" s="4"/>
      <c r="M500" s="4"/>
      <c r="N500" s="4"/>
    </row>
    <row r="501" spans="1:14" x14ac:dyDescent="0.3">
      <c r="A501" s="225" t="str">
        <f>Лист10!B79</f>
        <v xml:space="preserve">Картофель   с 01.01. по 28-29.02.-35% </v>
      </c>
      <c r="B501" s="225">
        <f>Лист10!C79</f>
        <v>299</v>
      </c>
      <c r="C501" s="225">
        <f>Лист10!D79</f>
        <v>303</v>
      </c>
      <c r="D501" s="225">
        <f>Лист10!E79</f>
        <v>194</v>
      </c>
      <c r="E501" s="225">
        <f>Лист10!F79</f>
        <v>197</v>
      </c>
      <c r="F501" s="226"/>
      <c r="G501" s="226"/>
      <c r="H501" s="135"/>
      <c r="I501" s="135"/>
      <c r="J501" s="135"/>
      <c r="K501" s="135"/>
      <c r="L501" s="4"/>
      <c r="M501" s="4"/>
      <c r="N501" s="4"/>
    </row>
    <row r="502" spans="1:14" x14ac:dyDescent="0.3">
      <c r="A502" s="225" t="str">
        <f>Лист11!B32</f>
        <v xml:space="preserve">Картофель   с 01.01. по 28-29.02.-35% </v>
      </c>
      <c r="B502" s="225">
        <f>Лист11!C32</f>
        <v>59</v>
      </c>
      <c r="C502" s="225">
        <f>Лист11!D32</f>
        <v>79</v>
      </c>
      <c r="D502" s="225">
        <f>Лист11!E32</f>
        <v>38</v>
      </c>
      <c r="E502" s="225">
        <f>Лист11!F32</f>
        <v>51</v>
      </c>
      <c r="F502" s="226"/>
      <c r="G502" s="226"/>
      <c r="H502" s="135"/>
      <c r="I502" s="135"/>
      <c r="J502" s="135"/>
      <c r="K502" s="135"/>
      <c r="L502" s="4"/>
      <c r="M502" s="4"/>
      <c r="N502" s="4"/>
    </row>
    <row r="503" spans="1:14" x14ac:dyDescent="0.3">
      <c r="A503" s="225" t="str">
        <f>Лист11!B48</f>
        <v xml:space="preserve">Картофель   с 01.01. по 28-29.02.-35% </v>
      </c>
      <c r="B503" s="225">
        <f>Лист11!C48</f>
        <v>88</v>
      </c>
      <c r="C503" s="225">
        <f>Лист11!D48</f>
        <v>105</v>
      </c>
      <c r="D503" s="225">
        <f>Лист11!E48</f>
        <v>57</v>
      </c>
      <c r="E503" s="225">
        <f>Лист11!F48</f>
        <v>68</v>
      </c>
      <c r="F503" s="226"/>
      <c r="G503" s="226"/>
      <c r="H503" s="135"/>
      <c r="I503" s="135"/>
      <c r="J503" s="135"/>
      <c r="K503" s="135"/>
      <c r="L503" s="4"/>
      <c r="M503" s="4"/>
      <c r="N503" s="4"/>
    </row>
    <row r="504" spans="1:14" x14ac:dyDescent="0.3">
      <c r="A504" s="225" t="str">
        <f>Лист12!B26</f>
        <v xml:space="preserve">Картофель   с 01.01. по 28-29.02.-35% </v>
      </c>
      <c r="B504" s="225">
        <f>Лист12!C26</f>
        <v>23</v>
      </c>
      <c r="C504" s="225">
        <f>Лист12!D26</f>
        <v>39</v>
      </c>
      <c r="D504" s="225">
        <f>Лист12!E26</f>
        <v>15</v>
      </c>
      <c r="E504" s="225">
        <f>Лист12!F26</f>
        <v>25</v>
      </c>
      <c r="F504" s="226"/>
      <c r="G504" s="226"/>
      <c r="H504" s="135"/>
      <c r="I504" s="135"/>
      <c r="J504" s="135"/>
      <c r="K504" s="135"/>
      <c r="L504" s="4"/>
      <c r="M504" s="4"/>
      <c r="N504" s="4"/>
    </row>
    <row r="505" spans="1:14" x14ac:dyDescent="0.3">
      <c r="A505" s="225" t="str">
        <f>Лист12!B36</f>
        <v xml:space="preserve">Картофель   с 01.01. по 28-29.02.-35% </v>
      </c>
      <c r="B505" s="225">
        <f>Лист12!C36</f>
        <v>83</v>
      </c>
      <c r="C505" s="225">
        <f>Лист12!D36</f>
        <v>108</v>
      </c>
      <c r="D505" s="225">
        <f>Лист12!E36</f>
        <v>54</v>
      </c>
      <c r="E505" s="225">
        <f>Лист12!F36</f>
        <v>70</v>
      </c>
      <c r="F505" s="220"/>
      <c r="G505" s="220"/>
      <c r="H505" s="3"/>
      <c r="I505" s="3"/>
      <c r="J505" s="3"/>
      <c r="K505" s="3"/>
      <c r="L505" s="3"/>
      <c r="M505" s="3"/>
      <c r="N505" s="3"/>
    </row>
    <row r="506" spans="1:14" x14ac:dyDescent="0.3">
      <c r="A506" s="225" t="str">
        <f>Лист12!B79</f>
        <v xml:space="preserve">Картофель   с 01.01. по 28-29.02.-35% </v>
      </c>
      <c r="B506" s="225">
        <f>Лист12!C79</f>
        <v>149</v>
      </c>
      <c r="C506" s="225">
        <f>Лист12!D79</f>
        <v>157</v>
      </c>
      <c r="D506" s="225">
        <f>Лист12!E79</f>
        <v>97</v>
      </c>
      <c r="E506" s="225">
        <f>Лист12!F79</f>
        <v>102</v>
      </c>
      <c r="F506" s="226"/>
      <c r="G506" s="226"/>
      <c r="H506" s="135"/>
      <c r="I506" s="135"/>
      <c r="J506" s="135"/>
      <c r="K506" s="135"/>
      <c r="L506" s="4"/>
      <c r="M506" s="4"/>
      <c r="N506" s="4"/>
    </row>
    <row r="507" spans="1:14" x14ac:dyDescent="0.3">
      <c r="A507" s="225" t="str">
        <f>Лист13!B37</f>
        <v xml:space="preserve">Картофель   с 01.01. по 28-29.02.-35% </v>
      </c>
      <c r="B507" s="225">
        <f>Лист13!C37</f>
        <v>66</v>
      </c>
      <c r="C507" s="225">
        <f>Лист13!D37</f>
        <v>89</v>
      </c>
      <c r="D507" s="225">
        <f>Лист13!E37</f>
        <v>43</v>
      </c>
      <c r="E507" s="225">
        <f>Лист13!F37</f>
        <v>58</v>
      </c>
      <c r="F507" s="226"/>
      <c r="G507" s="226"/>
      <c r="H507" s="135"/>
      <c r="I507" s="135"/>
      <c r="J507" s="135"/>
      <c r="K507" s="135"/>
      <c r="L507" s="4"/>
      <c r="M507" s="4"/>
      <c r="N507" s="4"/>
    </row>
    <row r="508" spans="1:14" x14ac:dyDescent="0.3">
      <c r="A508" s="225" t="str">
        <f>Лист13!B73</f>
        <v xml:space="preserve">Картофель   с 01.01. по 28-29.02.-35% </v>
      </c>
      <c r="B508" s="225">
        <f>Лист13!C73</f>
        <v>112</v>
      </c>
      <c r="C508" s="225">
        <f>Лист13!D73</f>
        <v>128</v>
      </c>
      <c r="D508" s="225">
        <f>Лист13!E73</f>
        <v>73</v>
      </c>
      <c r="E508" s="225">
        <f>Лист13!F73</f>
        <v>83</v>
      </c>
      <c r="F508" s="220"/>
      <c r="G508" s="220"/>
      <c r="H508" s="3"/>
      <c r="I508" s="3"/>
      <c r="J508" s="3"/>
      <c r="K508" s="3"/>
      <c r="L508" s="3"/>
      <c r="M508" s="3"/>
      <c r="N508" s="3"/>
    </row>
    <row r="509" spans="1:14" x14ac:dyDescent="0.3">
      <c r="A509" s="225" t="str">
        <f>Лист14!B38</f>
        <v xml:space="preserve">Картофель   с 01.01. по 28-29.02.-35% </v>
      </c>
      <c r="B509" s="225">
        <f>Лист14!C38</f>
        <v>40</v>
      </c>
      <c r="C509" s="225">
        <f>Лист14!D38</f>
        <v>54</v>
      </c>
      <c r="D509" s="225">
        <f>Лист14!E38</f>
        <v>26</v>
      </c>
      <c r="E509" s="225">
        <f>Лист14!F38</f>
        <v>35</v>
      </c>
      <c r="F509" s="220"/>
      <c r="G509" s="220"/>
      <c r="H509" s="3"/>
      <c r="I509" s="3"/>
      <c r="J509" s="3"/>
      <c r="K509" s="3"/>
      <c r="L509" s="3"/>
      <c r="M509" s="3"/>
      <c r="N509" s="3"/>
    </row>
    <row r="510" spans="1:14" x14ac:dyDescent="0.3">
      <c r="A510" s="225" t="str">
        <f>Лист14!B71</f>
        <v xml:space="preserve">Картофель   с 01.01. по 28-29.02.-35% </v>
      </c>
      <c r="B510" s="225">
        <f>Лист14!C71</f>
        <v>173</v>
      </c>
      <c r="C510" s="225">
        <f>Лист14!D71</f>
        <v>186</v>
      </c>
      <c r="D510" s="225">
        <f>Лист14!E71</f>
        <v>112</v>
      </c>
      <c r="E510" s="225">
        <f>Лист14!F71</f>
        <v>121</v>
      </c>
      <c r="F510" s="220"/>
      <c r="G510" s="220"/>
      <c r="H510" s="3"/>
      <c r="I510" s="3"/>
      <c r="J510" s="3"/>
      <c r="K510" s="3"/>
      <c r="L510" s="3"/>
      <c r="M510" s="3"/>
      <c r="N510" s="3"/>
    </row>
    <row r="511" spans="1:14" x14ac:dyDescent="0.3">
      <c r="A511" s="225" t="str">
        <f>Лист15!B28</f>
        <v xml:space="preserve">Картофель   с 01.01. по 28-29.02.-35% </v>
      </c>
      <c r="B511" s="225">
        <f>Лист15!C28</f>
        <v>22</v>
      </c>
      <c r="C511" s="225">
        <f>Лист15!D28</f>
        <v>29</v>
      </c>
      <c r="D511" s="225">
        <f>Лист15!E28</f>
        <v>14</v>
      </c>
      <c r="E511" s="225">
        <f>Лист15!F28</f>
        <v>19</v>
      </c>
      <c r="F511" s="226"/>
      <c r="G511" s="226"/>
      <c r="H511" s="135"/>
      <c r="I511" s="135"/>
      <c r="J511" s="135"/>
      <c r="K511" s="135"/>
      <c r="L511" s="4"/>
      <c r="M511" s="4"/>
      <c r="N511" s="4"/>
    </row>
    <row r="512" spans="1:14" x14ac:dyDescent="0.3">
      <c r="A512" s="225" t="str">
        <f>Лист15!B43</f>
        <v xml:space="preserve">Картофель   с 01.01. по 28-29.02.-35% </v>
      </c>
      <c r="B512" s="225">
        <f>Лист15!C43</f>
        <v>122</v>
      </c>
      <c r="C512" s="225">
        <f>Лист15!D43</f>
        <v>129</v>
      </c>
      <c r="D512" s="225">
        <f>Лист15!E43</f>
        <v>79</v>
      </c>
      <c r="E512" s="225">
        <f>Лист15!F43</f>
        <v>84</v>
      </c>
      <c r="F512" s="226"/>
      <c r="G512" s="226"/>
      <c r="H512" s="226"/>
      <c r="I512" s="226"/>
      <c r="J512" s="226"/>
      <c r="K512" s="226"/>
      <c r="L512" s="221"/>
      <c r="M512" s="221"/>
      <c r="N512" s="221"/>
    </row>
    <row r="513" spans="1:14" x14ac:dyDescent="0.3">
      <c r="A513" s="225" t="str">
        <f>Лист16!B26</f>
        <v xml:space="preserve">Картофель   с 01.01. по 28-29.02.-35% </v>
      </c>
      <c r="B513" s="225">
        <f>Лист16!C26</f>
        <v>33</v>
      </c>
      <c r="C513" s="225">
        <f>Лист16!D26</f>
        <v>45</v>
      </c>
      <c r="D513" s="225">
        <f>Лист16!E26</f>
        <v>22</v>
      </c>
      <c r="E513" s="225">
        <f>Лист16!F26</f>
        <v>29</v>
      </c>
      <c r="F513" s="226"/>
      <c r="G513" s="226"/>
      <c r="H513" s="226"/>
      <c r="I513" s="226"/>
      <c r="J513" s="226"/>
      <c r="K513" s="226"/>
      <c r="L513" s="221"/>
      <c r="M513" s="221"/>
      <c r="N513" s="221"/>
    </row>
    <row r="514" spans="1:14" x14ac:dyDescent="0.3">
      <c r="A514" s="225" t="str">
        <f>Лист16!B43</f>
        <v xml:space="preserve">Картофель   с 01.01. по 28-29.02.-35% </v>
      </c>
      <c r="B514" s="225">
        <f>Лист16!C43</f>
        <v>39</v>
      </c>
      <c r="C514" s="225">
        <f>Лист16!D43</f>
        <v>51</v>
      </c>
      <c r="D514" s="225">
        <f>Лист16!E43</f>
        <v>25</v>
      </c>
      <c r="E514" s="225">
        <f>Лист16!F43</f>
        <v>33</v>
      </c>
      <c r="F514" s="226"/>
      <c r="G514" s="226"/>
      <c r="H514" s="226"/>
      <c r="I514" s="226"/>
      <c r="J514" s="226"/>
      <c r="K514" s="226"/>
      <c r="L514" s="221"/>
      <c r="M514" s="221"/>
      <c r="N514" s="221"/>
    </row>
    <row r="515" spans="1:14" x14ac:dyDescent="0.3">
      <c r="A515" s="225" t="str">
        <f>Лист16!B77</f>
        <v xml:space="preserve">Картофель   с 01.01. по 28-29.02.-35% </v>
      </c>
      <c r="B515" s="225">
        <f>Лист16!C77</f>
        <v>197</v>
      </c>
      <c r="C515" s="225">
        <f>Лист16!D77</f>
        <v>197</v>
      </c>
      <c r="D515" s="225">
        <f>Лист16!E77</f>
        <v>128</v>
      </c>
      <c r="E515" s="225">
        <f>Лист16!F77</f>
        <v>128</v>
      </c>
      <c r="F515" s="226"/>
      <c r="G515" s="226"/>
      <c r="H515" s="226"/>
      <c r="I515" s="226"/>
      <c r="J515" s="226"/>
      <c r="K515" s="226"/>
      <c r="L515" s="221"/>
      <c r="M515" s="221"/>
      <c r="N515" s="221"/>
    </row>
    <row r="516" spans="1:14" x14ac:dyDescent="0.3">
      <c r="A516" s="225" t="str">
        <f>Лист17!B37</f>
        <v xml:space="preserve">Картофель   с 01.01. по 28-29.02.-35% </v>
      </c>
      <c r="B516" s="225">
        <f>Лист17!C37</f>
        <v>34</v>
      </c>
      <c r="C516" s="225">
        <f>Лист17!D37</f>
        <v>46</v>
      </c>
      <c r="D516" s="225">
        <f>Лист17!E37</f>
        <v>22</v>
      </c>
      <c r="E516" s="225">
        <f>Лист17!F37</f>
        <v>30</v>
      </c>
      <c r="F516" s="226"/>
      <c r="G516" s="226"/>
      <c r="H516" s="226"/>
      <c r="I516" s="226"/>
      <c r="J516" s="226"/>
      <c r="K516" s="226"/>
      <c r="L516" s="221"/>
      <c r="M516" s="221"/>
      <c r="N516" s="221"/>
    </row>
    <row r="517" spans="1:14" x14ac:dyDescent="0.3">
      <c r="A517" s="225" t="str">
        <f>Лист17!B71</f>
        <v xml:space="preserve">Картофель   с 01.01. по 28-29.02.-35% </v>
      </c>
      <c r="B517" s="225">
        <f>Лист17!C71</f>
        <v>205</v>
      </c>
      <c r="C517" s="225">
        <f>Лист17!D71</f>
        <v>231</v>
      </c>
      <c r="D517" s="225">
        <f>Лист17!E71</f>
        <v>133</v>
      </c>
      <c r="E517" s="225">
        <f>Лист17!F71</f>
        <v>150</v>
      </c>
      <c r="F517" s="226"/>
      <c r="G517" s="226"/>
      <c r="H517" s="226"/>
      <c r="I517" s="226"/>
      <c r="J517" s="226"/>
      <c r="K517" s="226"/>
      <c r="L517" s="221"/>
      <c r="M517" s="221"/>
      <c r="N517" s="221"/>
    </row>
    <row r="518" spans="1:14" x14ac:dyDescent="0.3">
      <c r="A518" s="225" t="str">
        <f>Лист18!B23</f>
        <v xml:space="preserve">Картофель   с 01.01. по 28-29.02.-35% </v>
      </c>
      <c r="B518" s="225">
        <f>Лист18!C23</f>
        <v>36</v>
      </c>
      <c r="C518" s="225">
        <f>Лист18!D23</f>
        <v>54</v>
      </c>
      <c r="D518" s="225">
        <f>Лист18!E23</f>
        <v>24</v>
      </c>
      <c r="E518" s="225">
        <f>Лист18!F23</f>
        <v>35</v>
      </c>
      <c r="F518" s="226"/>
      <c r="G518" s="226"/>
      <c r="H518" s="226"/>
      <c r="I518" s="226"/>
      <c r="J518" s="226"/>
      <c r="K518" s="226"/>
      <c r="L518" s="221"/>
      <c r="M518" s="221"/>
      <c r="N518" s="221"/>
    </row>
    <row r="519" spans="1:14" x14ac:dyDescent="0.3">
      <c r="A519" s="225" t="str">
        <f>Лист18!B33</f>
        <v xml:space="preserve">Картофель   с 01.01. по 28-29.02.-35% </v>
      </c>
      <c r="B519" s="225">
        <f>Лист18!C33</f>
        <v>66</v>
      </c>
      <c r="C519" s="225">
        <f>Лист18!D33</f>
        <v>89</v>
      </c>
      <c r="D519" s="225">
        <f>Лист18!E33</f>
        <v>43</v>
      </c>
      <c r="E519" s="225">
        <f>Лист18!F33</f>
        <v>58</v>
      </c>
      <c r="F519" s="226"/>
      <c r="G519" s="226"/>
      <c r="H519" s="226"/>
      <c r="I519" s="226"/>
      <c r="J519" s="226"/>
      <c r="K519" s="226"/>
      <c r="L519" s="221"/>
      <c r="M519" s="221"/>
      <c r="N519" s="221"/>
    </row>
    <row r="520" spans="1:14" x14ac:dyDescent="0.3">
      <c r="A520" s="225" t="str">
        <f>Лист18!B59</f>
        <v xml:space="preserve">Картофель   с 01.01. по 28-29.02.-35% </v>
      </c>
      <c r="B520" s="225">
        <f>Лист18!C59</f>
        <v>75</v>
      </c>
      <c r="C520" s="225">
        <f>Лист18!D59</f>
        <v>83</v>
      </c>
      <c r="D520" s="225">
        <f>Лист18!E59</f>
        <v>49</v>
      </c>
      <c r="E520" s="225">
        <f>Лист18!F59</f>
        <v>54</v>
      </c>
      <c r="F520" s="226"/>
      <c r="G520" s="226"/>
      <c r="H520" s="226"/>
      <c r="I520" s="226"/>
      <c r="J520" s="226"/>
      <c r="K520" s="226"/>
      <c r="L520" s="221"/>
      <c r="M520" s="221"/>
      <c r="N520" s="221"/>
    </row>
    <row r="521" spans="1:14" x14ac:dyDescent="0.3">
      <c r="A521" s="225" t="str">
        <f>Лист19!B49</f>
        <v xml:space="preserve">Картофель   с 01.01. по 28-29.02.-35% </v>
      </c>
      <c r="B521" s="225">
        <f>Лист19!C49</f>
        <v>57</v>
      </c>
      <c r="C521" s="225">
        <f>Лист19!D49</f>
        <v>63</v>
      </c>
      <c r="D521" s="225">
        <f>Лист19!E49</f>
        <v>37</v>
      </c>
      <c r="E521" s="225">
        <f>Лист19!F49</f>
        <v>41</v>
      </c>
      <c r="F521" s="226"/>
      <c r="G521" s="226"/>
      <c r="H521" s="226"/>
      <c r="I521" s="226"/>
      <c r="J521" s="226"/>
      <c r="K521" s="226"/>
      <c r="L521" s="221"/>
      <c r="M521" s="221"/>
      <c r="N521" s="221"/>
    </row>
    <row r="522" spans="1:14" x14ac:dyDescent="0.3">
      <c r="A522" s="225" t="str">
        <f>Лист19!B76</f>
        <v xml:space="preserve">Картофель   с 01.01. по 28-29.02.-35% </v>
      </c>
      <c r="B522" s="225">
        <f>Лист19!C76</f>
        <v>100</v>
      </c>
      <c r="C522" s="225">
        <f>Лист19!D76</f>
        <v>108</v>
      </c>
      <c r="D522" s="225">
        <f>Лист19!E76</f>
        <v>65</v>
      </c>
      <c r="E522" s="225">
        <f>Лист19!F76</f>
        <v>70</v>
      </c>
      <c r="F522" s="226"/>
      <c r="G522" s="226"/>
      <c r="H522" s="226"/>
      <c r="I522" s="226"/>
      <c r="J522" s="226"/>
      <c r="K522" s="226"/>
      <c r="L522" s="221"/>
      <c r="M522" s="221"/>
      <c r="N522" s="221"/>
    </row>
    <row r="523" spans="1:14" x14ac:dyDescent="0.3">
      <c r="A523" s="225" t="str">
        <f>Лист20!B26</f>
        <v xml:space="preserve">Картофель   с 01.01. по 28-29.02.-35% </v>
      </c>
      <c r="B523" s="225">
        <f>Лист20!C26</f>
        <v>30</v>
      </c>
      <c r="C523" s="225">
        <f>Лист20!D26</f>
        <v>40</v>
      </c>
      <c r="D523" s="225">
        <f>Лист20!E26</f>
        <v>20</v>
      </c>
      <c r="E523" s="225">
        <f>Лист20!F26</f>
        <v>26</v>
      </c>
      <c r="F523" s="226"/>
      <c r="G523" s="226"/>
      <c r="H523" s="226"/>
      <c r="I523" s="226"/>
      <c r="J523" s="226"/>
      <c r="K523" s="226"/>
      <c r="L523" s="221"/>
      <c r="M523" s="221"/>
      <c r="N523" s="221"/>
    </row>
    <row r="524" spans="1:14" x14ac:dyDescent="0.3">
      <c r="A524" s="225" t="str">
        <f>Лист20!B39</f>
        <v xml:space="preserve">Картофель   с 01.01. по 28-29.02.-35% </v>
      </c>
      <c r="B524" s="225">
        <f>Лист20!C39</f>
        <v>66</v>
      </c>
      <c r="C524" s="225">
        <f>Лист20!D39</f>
        <v>89</v>
      </c>
      <c r="D524" s="225">
        <f>Лист20!E39</f>
        <v>43</v>
      </c>
      <c r="E524" s="225">
        <f>Лист20!F39</f>
        <v>58</v>
      </c>
      <c r="F524" s="227"/>
      <c r="G524" s="227"/>
      <c r="H524" s="227"/>
      <c r="I524" s="227"/>
      <c r="J524" s="227"/>
      <c r="K524" s="227"/>
      <c r="L524" s="10"/>
      <c r="M524" s="10"/>
      <c r="N524" s="10"/>
    </row>
    <row r="525" spans="1:14" x14ac:dyDescent="0.3">
      <c r="A525" s="225" t="str">
        <f>Лист20!B75</f>
        <v xml:space="preserve">Картофель   с 01.01. по 28-29.02.-35% </v>
      </c>
      <c r="B525" s="225">
        <f>Лист20!C75</f>
        <v>149</v>
      </c>
      <c r="C525" s="225">
        <f>Лист20!D75</f>
        <v>157</v>
      </c>
      <c r="D525" s="225">
        <f>Лист20!E75</f>
        <v>97</v>
      </c>
      <c r="E525" s="225">
        <f>Лист20!F75</f>
        <v>102</v>
      </c>
      <c r="F525" s="226"/>
      <c r="G525" s="226"/>
      <c r="H525" s="226"/>
      <c r="I525" s="226"/>
      <c r="J525" s="226"/>
      <c r="K525" s="226"/>
      <c r="L525" s="221"/>
      <c r="M525" s="221"/>
      <c r="N525" s="221"/>
    </row>
    <row r="526" spans="1:14" x14ac:dyDescent="0.3">
      <c r="A526" s="225" t="str">
        <f>Лист1!B38</f>
        <v xml:space="preserve">Картофель   с 01.03. по 31.08.-40% </v>
      </c>
      <c r="B526" s="225">
        <f>Лист1!C38</f>
        <v>72</v>
      </c>
      <c r="C526" s="225">
        <f>Лист1!D38</f>
        <v>97</v>
      </c>
      <c r="D526" s="225">
        <f>Лист1!E38</f>
        <v>43</v>
      </c>
      <c r="E526" s="225">
        <f>Лист1!F38</f>
        <v>58</v>
      </c>
      <c r="F526" s="220"/>
      <c r="G526" s="7" t="str">
        <f>A526</f>
        <v xml:space="preserve">Картофель   с 01.03. по 31.08.-40% </v>
      </c>
      <c r="H526" s="219">
        <f>B526+B527+B528+B529+B530+B531+B532+B533+B534+B535+B536+B537+B538+B539+B540+B541+B542+B543+B544+B545+B546+B547+B548+B549+B550+B551+B552+B554+B553+B555+B556+B557+B558+B559+B560+B561+B562+B563+B564+B565+B566+B567+B568+B569+B570</f>
        <v>4002</v>
      </c>
      <c r="I526" s="219">
        <f>C526+C527+C528+C529+C530+C531+C532+C533+C534+C535+C536+C537+C538+C539+C540+C541+C542+C543+C544+C545+C546+C547+C548+C549+C550+C551+C552+C554+C553+C555+C556+C557+C558+C559+C560+C561+C562+C563+C564+C565+C566+C567+C568+C569+C570</f>
        <v>4670</v>
      </c>
      <c r="J526" s="219">
        <f>D526+D527+D528+D529+D530+D531+D532+D533+D534+D535+D536+D537+D538+D539+D540+D541+D542+D543+D544+D545+D546+D547+D548+D549+D550+D551+D552+D554+D553+D555+D556+D557+D558+D559+D560+D561+D562+D563+D564+D565+D566+D567+D568+D569+D570</f>
        <v>2400</v>
      </c>
      <c r="K526" s="219">
        <f>E526+E527+E528+E529+E530+E531+E532+E533+E534+E535+E536+E537+E538+E539+E540+E541+E542+E543+E544+E545+E546+E547+E548+E549+E550+E551+E552+E554+E553+E555+E556+E557+E558+E559+E560+E561+E562+E563+E564+E565+E566+E567+E568+E569+E570</f>
        <v>2800</v>
      </c>
      <c r="L526" s="2"/>
      <c r="M526" s="2"/>
      <c r="N526" s="2"/>
    </row>
    <row r="527" spans="1:14" x14ac:dyDescent="0.3">
      <c r="A527" s="225" t="str">
        <f>Лист1!B54</f>
        <v xml:space="preserve">Картофель   с 01.03. по 31.08.-40% </v>
      </c>
      <c r="B527" s="225">
        <f>Лист1!C54</f>
        <v>137</v>
      </c>
      <c r="C527" s="225">
        <f>Лист1!D54</f>
        <v>145</v>
      </c>
      <c r="D527" s="225">
        <f>Лист1!E54</f>
        <v>82</v>
      </c>
      <c r="E527" s="225">
        <f>Лист1!F54</f>
        <v>87</v>
      </c>
      <c r="F527" s="226"/>
      <c r="G527" s="226"/>
      <c r="H527" s="226"/>
      <c r="I527" s="226"/>
      <c r="J527" s="226"/>
      <c r="K527" s="226"/>
      <c r="L527" s="221"/>
      <c r="M527" s="221"/>
      <c r="N527" s="221"/>
    </row>
    <row r="528" spans="1:14" s="1" customFormat="1" x14ac:dyDescent="0.3">
      <c r="A528" s="225" t="str">
        <f>Лист1!B74</f>
        <v xml:space="preserve">Картофель   с 01.03. по 31.08.-40% </v>
      </c>
      <c r="B528" s="225">
        <f>Лист1!C74</f>
        <v>139</v>
      </c>
      <c r="C528" s="225">
        <f>Лист1!D74</f>
        <v>150</v>
      </c>
      <c r="D528" s="225">
        <f>Лист1!E74</f>
        <v>83</v>
      </c>
      <c r="E528" s="225">
        <f>Лист1!F74</f>
        <v>90</v>
      </c>
      <c r="F528" s="226"/>
      <c r="G528" s="226"/>
      <c r="H528" s="226"/>
      <c r="I528" s="226"/>
      <c r="J528" s="226"/>
      <c r="K528" s="226"/>
      <c r="L528" s="221"/>
      <c r="M528" s="221"/>
      <c r="N528" s="221"/>
    </row>
    <row r="529" spans="1:14" x14ac:dyDescent="0.3">
      <c r="A529" s="225" t="str">
        <f>Лист2!B30</f>
        <v xml:space="preserve">Картофель   с 01.03. по 31.08.-40% </v>
      </c>
      <c r="B529" s="225">
        <f>Лист2!C30</f>
        <v>28</v>
      </c>
      <c r="C529" s="225">
        <f>Лист2!D30</f>
        <v>36</v>
      </c>
      <c r="D529" s="225">
        <f>Лист2!E30</f>
        <v>17</v>
      </c>
      <c r="E529" s="225">
        <f>Лист2!F30</f>
        <v>22</v>
      </c>
      <c r="F529" s="226"/>
      <c r="G529" s="226"/>
      <c r="H529" s="226"/>
      <c r="I529" s="226"/>
      <c r="J529" s="226"/>
      <c r="K529" s="226"/>
      <c r="L529" s="221"/>
      <c r="M529" s="221"/>
      <c r="N529" s="221"/>
    </row>
    <row r="530" spans="1:14" x14ac:dyDescent="0.3">
      <c r="A530" s="225" t="str">
        <f>Лист2!B40</f>
        <v xml:space="preserve">Картофель   с 01.03. по 31.08.-40% </v>
      </c>
      <c r="B530" s="225">
        <f>Лист2!C40</f>
        <v>27</v>
      </c>
      <c r="C530" s="225">
        <f>Лист2!D40</f>
        <v>35</v>
      </c>
      <c r="D530" s="225">
        <f>Лист2!E40</f>
        <v>16</v>
      </c>
      <c r="E530" s="225">
        <f>Лист2!F40</f>
        <v>21</v>
      </c>
      <c r="F530" s="226"/>
      <c r="G530" s="226"/>
      <c r="H530" s="226"/>
      <c r="I530" s="226"/>
      <c r="J530" s="226"/>
      <c r="K530" s="226"/>
      <c r="L530" s="221"/>
      <c r="M530" s="221"/>
      <c r="N530" s="221"/>
    </row>
    <row r="531" spans="1:14" x14ac:dyDescent="0.3">
      <c r="A531" s="225" t="str">
        <f>Лист3!B33</f>
        <v xml:space="preserve">Картофель   с 01.03. по 31.08.-40% </v>
      </c>
      <c r="B531" s="225">
        <f>Лист3!C33</f>
        <v>72</v>
      </c>
      <c r="C531" s="225">
        <f>Лист3!D33</f>
        <v>97</v>
      </c>
      <c r="D531" s="225">
        <f>Лист3!E33</f>
        <v>43</v>
      </c>
      <c r="E531" s="225">
        <f>Лист3!F33</f>
        <v>58</v>
      </c>
      <c r="F531" s="226"/>
      <c r="G531" s="226"/>
      <c r="H531" s="226"/>
      <c r="I531" s="226"/>
      <c r="J531" s="226"/>
      <c r="K531" s="226"/>
      <c r="L531" s="221"/>
      <c r="M531" s="221"/>
      <c r="N531" s="221"/>
    </row>
    <row r="532" spans="1:14" x14ac:dyDescent="0.3">
      <c r="A532" s="225" t="str">
        <f>Лист3!B66</f>
        <v xml:space="preserve">Картофель   с 01.03. по 31.08.-40% </v>
      </c>
      <c r="B532" s="225">
        <f>Лист3!C66</f>
        <v>154</v>
      </c>
      <c r="C532" s="225">
        <f>Лист3!D66</f>
        <v>167</v>
      </c>
      <c r="D532" s="225">
        <f>Лист3!E66</f>
        <v>92</v>
      </c>
      <c r="E532" s="225">
        <f>Лист3!F66</f>
        <v>100</v>
      </c>
      <c r="F532" s="226"/>
      <c r="G532" s="226"/>
      <c r="H532" s="226"/>
      <c r="I532" s="226"/>
      <c r="J532" s="226"/>
      <c r="K532" s="226"/>
      <c r="L532" s="221"/>
      <c r="M532" s="221"/>
      <c r="N532" s="221"/>
    </row>
    <row r="533" spans="1:14" x14ac:dyDescent="0.3">
      <c r="A533" s="225" t="str">
        <f>Лист4!B27</f>
        <v xml:space="preserve">Картофель   с 01.03. по 31.08.-40% </v>
      </c>
      <c r="B533" s="225">
        <f>Лист4!C27</f>
        <v>45</v>
      </c>
      <c r="C533" s="225">
        <f>Лист4!D27</f>
        <v>67</v>
      </c>
      <c r="D533" s="225">
        <f>Лист4!E27</f>
        <v>27</v>
      </c>
      <c r="E533" s="225">
        <f>Лист4!F27</f>
        <v>40</v>
      </c>
      <c r="F533" s="226"/>
      <c r="G533" s="226"/>
      <c r="H533" s="226"/>
      <c r="I533" s="226"/>
      <c r="J533" s="226"/>
      <c r="K533" s="226"/>
      <c r="L533" s="221"/>
      <c r="M533" s="221"/>
      <c r="N533" s="221"/>
    </row>
    <row r="534" spans="1:14" x14ac:dyDescent="0.3">
      <c r="A534" s="225" t="str">
        <f>Лист4!B37</f>
        <v xml:space="preserve">Картофель   с 01.03. по 31.08.-40% </v>
      </c>
      <c r="B534" s="225">
        <f>Лист4!C37</f>
        <v>75</v>
      </c>
      <c r="C534" s="225">
        <f>Лист4!D37</f>
        <v>100</v>
      </c>
      <c r="D534" s="225">
        <f>Лист4!E37</f>
        <v>45</v>
      </c>
      <c r="E534" s="225">
        <f>Лист4!F37</f>
        <v>60</v>
      </c>
      <c r="F534" s="226"/>
      <c r="G534" s="226"/>
      <c r="H534" s="226"/>
      <c r="I534" s="226"/>
      <c r="J534" s="226"/>
      <c r="K534" s="226"/>
      <c r="L534" s="221"/>
      <c r="M534" s="221"/>
      <c r="N534" s="221"/>
    </row>
    <row r="535" spans="1:14" x14ac:dyDescent="0.3">
      <c r="A535" s="225" t="str">
        <f>Лист4!B72</f>
        <v xml:space="preserve">Картофель   с 01.03. по 31.08.-40% </v>
      </c>
      <c r="B535" s="225">
        <f>Лист4!C72</f>
        <v>48</v>
      </c>
      <c r="C535" s="225">
        <f>Лист4!D72</f>
        <v>60</v>
      </c>
      <c r="D535" s="225">
        <f>Лист4!E72</f>
        <v>29</v>
      </c>
      <c r="E535" s="225">
        <f>Лист4!F72</f>
        <v>36</v>
      </c>
      <c r="F535" s="220"/>
      <c r="G535" s="220"/>
      <c r="H535" s="3"/>
      <c r="I535" s="3"/>
      <c r="J535" s="3"/>
      <c r="K535" s="3"/>
      <c r="L535" s="3"/>
      <c r="M535" s="3"/>
      <c r="N535" s="3"/>
    </row>
    <row r="536" spans="1:14" x14ac:dyDescent="0.3">
      <c r="A536" s="225" t="str">
        <f>Лист5!B35</f>
        <v xml:space="preserve">Картофель   с 01.03. по 31.08.-40% </v>
      </c>
      <c r="B536" s="225">
        <f>Лист5!C35</f>
        <v>18</v>
      </c>
      <c r="C536" s="225">
        <f>Лист5!D35</f>
        <v>25</v>
      </c>
      <c r="D536" s="225">
        <f>Лист5!E35</f>
        <v>11</v>
      </c>
      <c r="E536" s="225">
        <f>Лист5!F35</f>
        <v>15</v>
      </c>
      <c r="F536" s="226"/>
      <c r="G536" s="226"/>
      <c r="H536" s="135"/>
      <c r="I536" s="135"/>
      <c r="J536" s="135"/>
      <c r="K536" s="135"/>
      <c r="L536" s="4"/>
      <c r="M536" s="4"/>
      <c r="N536" s="4"/>
    </row>
    <row r="537" spans="1:14" x14ac:dyDescent="0.3">
      <c r="A537" s="225" t="str">
        <f>Лист6!B34</f>
        <v xml:space="preserve">Картофель   с 01.03. по 31.08.-40% </v>
      </c>
      <c r="B537" s="225">
        <f>Лист6!C34</f>
        <v>72</v>
      </c>
      <c r="C537" s="225">
        <f>Лист6!D34</f>
        <v>95</v>
      </c>
      <c r="D537" s="225">
        <f>Лист6!E34</f>
        <v>43</v>
      </c>
      <c r="E537" s="225">
        <f>Лист6!F34</f>
        <v>57</v>
      </c>
      <c r="F537" s="226"/>
      <c r="G537" s="226"/>
      <c r="H537" s="135"/>
      <c r="I537" s="135"/>
      <c r="J537" s="135"/>
      <c r="K537" s="135"/>
      <c r="L537" s="4"/>
      <c r="M537" s="4"/>
      <c r="N537" s="4"/>
    </row>
    <row r="538" spans="1:14" x14ac:dyDescent="0.3">
      <c r="A538" s="225" t="str">
        <f>Лист6!B45</f>
        <v xml:space="preserve">Картофель   с 01.03. по 31.08.-40% </v>
      </c>
      <c r="B538" s="225">
        <f>Лист6!C45</f>
        <v>184</v>
      </c>
      <c r="C538" s="225">
        <f>Лист6!D45</f>
        <v>220</v>
      </c>
      <c r="D538" s="225">
        <f>Лист6!E45</f>
        <v>110</v>
      </c>
      <c r="E538" s="225">
        <f>Лист6!F45</f>
        <v>132</v>
      </c>
      <c r="F538" s="226"/>
      <c r="G538" s="226"/>
      <c r="H538" s="135"/>
      <c r="I538" s="135"/>
      <c r="J538" s="135"/>
      <c r="K538" s="135"/>
      <c r="L538" s="4"/>
      <c r="M538" s="4"/>
      <c r="N538" s="4"/>
    </row>
    <row r="539" spans="1:14" x14ac:dyDescent="0.3">
      <c r="A539" s="225" t="str">
        <f>Лист7!B31</f>
        <v xml:space="preserve">Картофель   с 01.03. по 31.08.-40% </v>
      </c>
      <c r="B539" s="225">
        <f>Лист7!C31</f>
        <v>40</v>
      </c>
      <c r="C539" s="225">
        <f>Лист7!D31</f>
        <v>52</v>
      </c>
      <c r="D539" s="225">
        <f>Лист7!E31</f>
        <v>24</v>
      </c>
      <c r="E539" s="225">
        <f>Лист7!F31</f>
        <v>31</v>
      </c>
      <c r="F539" s="226"/>
      <c r="G539" s="226"/>
      <c r="H539" s="135"/>
      <c r="I539" s="135"/>
      <c r="J539" s="135"/>
      <c r="K539" s="135"/>
      <c r="L539" s="4"/>
      <c r="M539" s="4"/>
      <c r="N539" s="4"/>
    </row>
    <row r="540" spans="1:14" x14ac:dyDescent="0.3">
      <c r="A540" s="225" t="str">
        <f>Лист7!B43</f>
        <v xml:space="preserve">Картофель   с 01.03. по 31.08.-40% </v>
      </c>
      <c r="B540" s="225">
        <f>Лист7!C43</f>
        <v>42</v>
      </c>
      <c r="C540" s="225">
        <f>Лист7!D43</f>
        <v>57</v>
      </c>
      <c r="D540" s="225">
        <f>Лист7!E43</f>
        <v>25</v>
      </c>
      <c r="E540" s="225">
        <f>Лист7!F43</f>
        <v>34</v>
      </c>
      <c r="F540" s="220"/>
      <c r="G540" s="220"/>
      <c r="H540" s="3"/>
      <c r="I540" s="3"/>
      <c r="J540" s="3"/>
      <c r="K540" s="3"/>
      <c r="L540" s="3"/>
      <c r="M540" s="3"/>
      <c r="N540" s="3"/>
    </row>
    <row r="541" spans="1:14" x14ac:dyDescent="0.3">
      <c r="A541" s="225" t="str">
        <f>Лист7!B79</f>
        <v xml:space="preserve">Картофель   с 01.03. по 31.08.-40% </v>
      </c>
      <c r="B541" s="225">
        <f>Лист7!C79</f>
        <v>190</v>
      </c>
      <c r="C541" s="225">
        <f>Лист7!D79</f>
        <v>200</v>
      </c>
      <c r="D541" s="225">
        <f>Лист7!E79</f>
        <v>114</v>
      </c>
      <c r="E541" s="225">
        <f>Лист7!F79</f>
        <v>120</v>
      </c>
      <c r="F541" s="220"/>
      <c r="G541" s="220"/>
      <c r="H541" s="3"/>
      <c r="I541" s="3"/>
      <c r="J541" s="3"/>
      <c r="K541" s="3"/>
      <c r="L541" s="3"/>
      <c r="M541" s="3"/>
      <c r="N541" s="3"/>
    </row>
    <row r="542" spans="1:14" x14ac:dyDescent="0.3">
      <c r="A542" s="225" t="str">
        <f>Лист8!B74</f>
        <v xml:space="preserve">Картофель   с 01.03. по 31.08.-40% </v>
      </c>
      <c r="B542" s="225">
        <f>Лист8!C74</f>
        <v>48</v>
      </c>
      <c r="C542" s="225">
        <f>Лист8!D74</f>
        <v>53</v>
      </c>
      <c r="D542" s="225">
        <f>Лист8!E74</f>
        <v>29</v>
      </c>
      <c r="E542" s="225">
        <f>Лист8!F74</f>
        <v>32</v>
      </c>
      <c r="F542" s="220"/>
      <c r="G542" s="220"/>
      <c r="H542" s="3"/>
      <c r="I542" s="3"/>
      <c r="J542" s="3"/>
      <c r="K542" s="3"/>
      <c r="L542" s="3"/>
      <c r="M542" s="3"/>
      <c r="N542" s="3"/>
    </row>
    <row r="543" spans="1:14" x14ac:dyDescent="0.3">
      <c r="A543" s="225" t="str">
        <f>Лист9!B26</f>
        <v xml:space="preserve">Картофель   с 01.03. по 31.08.-40% </v>
      </c>
      <c r="B543" s="225">
        <f>Лист9!C26</f>
        <v>22</v>
      </c>
      <c r="C543" s="225">
        <f>Лист9!D26</f>
        <v>37</v>
      </c>
      <c r="D543" s="225">
        <f>Лист9!E26</f>
        <v>14</v>
      </c>
      <c r="E543" s="225">
        <f>Лист9!F26</f>
        <v>23</v>
      </c>
      <c r="F543" s="220"/>
      <c r="G543" s="220"/>
      <c r="H543" s="3"/>
      <c r="I543" s="3"/>
      <c r="J543" s="3"/>
      <c r="K543" s="3"/>
      <c r="L543" s="3"/>
      <c r="M543" s="3"/>
      <c r="N543" s="3"/>
    </row>
    <row r="544" spans="1:14" x14ac:dyDescent="0.3">
      <c r="A544" s="225" t="str">
        <f>Лист9!B40</f>
        <v xml:space="preserve">Картофель   с 01.03. по 31.08.-40% </v>
      </c>
      <c r="B544" s="225">
        <f>Лист9!C40</f>
        <v>42</v>
      </c>
      <c r="C544" s="225">
        <f>Лист9!D40</f>
        <v>55</v>
      </c>
      <c r="D544" s="225">
        <f>Лист9!E40</f>
        <v>25</v>
      </c>
      <c r="E544" s="225">
        <f>Лист9!F40</f>
        <v>33</v>
      </c>
      <c r="F544" s="226"/>
      <c r="G544" s="226"/>
      <c r="H544" s="135"/>
      <c r="I544" s="135"/>
      <c r="J544" s="135"/>
      <c r="K544" s="135"/>
      <c r="L544" s="4"/>
      <c r="M544" s="4"/>
      <c r="N544" s="4"/>
    </row>
    <row r="545" spans="1:14" x14ac:dyDescent="0.3">
      <c r="A545" s="225" t="str">
        <f>Лист10!B33</f>
        <v xml:space="preserve">Картофель   с 01.03. по 31.08.-40% </v>
      </c>
      <c r="B545" s="225">
        <f>Лист10!C33</f>
        <v>30</v>
      </c>
      <c r="C545" s="225">
        <f>Лист10!D33</f>
        <v>40</v>
      </c>
      <c r="D545" s="225">
        <f>Лист10!E33</f>
        <v>18</v>
      </c>
      <c r="E545" s="225">
        <f>Лист10!F33</f>
        <v>24</v>
      </c>
      <c r="F545" s="220"/>
      <c r="G545" s="220"/>
      <c r="H545" s="3"/>
      <c r="I545" s="3"/>
      <c r="J545" s="3"/>
      <c r="K545" s="3"/>
      <c r="L545" s="3"/>
      <c r="M545" s="3"/>
      <c r="N545" s="3"/>
    </row>
    <row r="546" spans="1:14" x14ac:dyDescent="0.3">
      <c r="A546" s="225" t="str">
        <f>Лист10!B80</f>
        <v xml:space="preserve">Картофель   с 01.03. по 31.08.-40% </v>
      </c>
      <c r="B546" s="225">
        <f>Лист10!C80</f>
        <v>324</v>
      </c>
      <c r="C546" s="225">
        <f>Лист10!D80</f>
        <v>329</v>
      </c>
      <c r="D546" s="225">
        <f>Лист10!E80</f>
        <v>194</v>
      </c>
      <c r="E546" s="225">
        <f>Лист10!F80</f>
        <v>197</v>
      </c>
      <c r="F546" s="226"/>
      <c r="G546" s="226"/>
      <c r="H546" s="135"/>
      <c r="I546" s="135"/>
      <c r="J546" s="135"/>
      <c r="K546" s="135"/>
      <c r="L546" s="4"/>
      <c r="M546" s="4"/>
      <c r="N546" s="4"/>
    </row>
    <row r="547" spans="1:14" x14ac:dyDescent="0.3">
      <c r="A547" s="225" t="str">
        <f>Лист11!B33</f>
        <v xml:space="preserve">Картофель   с 01.03. по 31.08.-40% </v>
      </c>
      <c r="B547" s="225">
        <f>Лист11!C33</f>
        <v>63</v>
      </c>
      <c r="C547" s="225">
        <f>Лист11!D33</f>
        <v>85</v>
      </c>
      <c r="D547" s="225">
        <f>Лист11!E33</f>
        <v>38</v>
      </c>
      <c r="E547" s="225">
        <f>Лист11!F33</f>
        <v>51</v>
      </c>
      <c r="F547" s="226"/>
      <c r="G547" s="226"/>
      <c r="H547" s="135"/>
      <c r="I547" s="135"/>
      <c r="J547" s="135"/>
      <c r="K547" s="135"/>
      <c r="L547" s="4"/>
      <c r="M547" s="4"/>
      <c r="N547" s="4"/>
    </row>
    <row r="548" spans="1:14" x14ac:dyDescent="0.3">
      <c r="A548" s="225" t="str">
        <f>Лист11!B49</f>
        <v xml:space="preserve">Картофель   с 01.03. по 31.08.-40% </v>
      </c>
      <c r="B548" s="225">
        <f>Лист11!C49</f>
        <v>95</v>
      </c>
      <c r="C548" s="225">
        <f>Лист11!D49</f>
        <v>114</v>
      </c>
      <c r="D548" s="225">
        <f>Лист11!E49</f>
        <v>57</v>
      </c>
      <c r="E548" s="225">
        <f>Лист11!F49</f>
        <v>68</v>
      </c>
      <c r="F548" s="226"/>
      <c r="G548" s="226"/>
      <c r="H548" s="135"/>
      <c r="I548" s="135"/>
      <c r="J548" s="135"/>
      <c r="K548" s="135"/>
      <c r="L548" s="4"/>
      <c r="M548" s="4"/>
      <c r="N548" s="4"/>
    </row>
    <row r="549" spans="1:14" x14ac:dyDescent="0.3">
      <c r="A549" s="225" t="str">
        <f>Лист12!B27</f>
        <v xml:space="preserve">Картофель   с 01.03. по 31.08.-40% </v>
      </c>
      <c r="B549" s="225">
        <f>Лист12!C27</f>
        <v>25</v>
      </c>
      <c r="C549" s="225">
        <f>Лист12!D27</f>
        <v>42</v>
      </c>
      <c r="D549" s="225">
        <f>Лист12!E27</f>
        <v>15</v>
      </c>
      <c r="E549" s="225">
        <f>Лист12!F27</f>
        <v>25</v>
      </c>
      <c r="F549" s="220"/>
      <c r="G549" s="220"/>
      <c r="H549" s="3"/>
      <c r="I549" s="3"/>
      <c r="J549" s="3"/>
      <c r="K549" s="3"/>
      <c r="L549" s="3"/>
      <c r="M549" s="3"/>
      <c r="N549" s="3"/>
    </row>
    <row r="550" spans="1:14" x14ac:dyDescent="0.3">
      <c r="A550" s="225" t="str">
        <f>Лист12!B37</f>
        <v xml:space="preserve">Картофель   с 01.03. по 31.08.-40% </v>
      </c>
      <c r="B550" s="225">
        <f>Лист12!C37</f>
        <v>90</v>
      </c>
      <c r="C550" s="225">
        <f>Лист12!D37</f>
        <v>117</v>
      </c>
      <c r="D550" s="225">
        <f>Лист12!E37</f>
        <v>54</v>
      </c>
      <c r="E550" s="225">
        <f>Лист12!F37</f>
        <v>70</v>
      </c>
      <c r="F550" s="226"/>
      <c r="G550" s="226"/>
      <c r="H550" s="135"/>
      <c r="I550" s="135"/>
      <c r="J550" s="135"/>
      <c r="K550" s="135"/>
      <c r="L550" s="4"/>
      <c r="M550" s="4"/>
      <c r="N550" s="4"/>
    </row>
    <row r="551" spans="1:14" x14ac:dyDescent="0.3">
      <c r="A551" s="225" t="str">
        <f>Лист12!B80</f>
        <v xml:space="preserve">Картофель   с 01.03. по 31.08.-40% </v>
      </c>
      <c r="B551" s="225">
        <f>Лист12!C80</f>
        <v>162</v>
      </c>
      <c r="C551" s="225">
        <f>Лист12!D80</f>
        <v>170</v>
      </c>
      <c r="D551" s="225">
        <f>Лист12!E80</f>
        <v>97</v>
      </c>
      <c r="E551" s="225">
        <f>Лист12!F80</f>
        <v>102</v>
      </c>
      <c r="F551" s="226"/>
      <c r="G551" s="226"/>
      <c r="H551" s="135"/>
      <c r="I551" s="135"/>
      <c r="J551" s="135"/>
      <c r="K551" s="135"/>
      <c r="L551" s="4"/>
      <c r="M551" s="4"/>
      <c r="N551" s="4"/>
    </row>
    <row r="552" spans="1:14" x14ac:dyDescent="0.3">
      <c r="A552" s="225" t="str">
        <f>Лист13!B38</f>
        <v xml:space="preserve">Картофель   с 01.03. по 31.08.-40% </v>
      </c>
      <c r="B552" s="225">
        <f>Лист13!C38</f>
        <v>72</v>
      </c>
      <c r="C552" s="225">
        <f>Лист13!D38</f>
        <v>97</v>
      </c>
      <c r="D552" s="225">
        <f>Лист13!E38</f>
        <v>43</v>
      </c>
      <c r="E552" s="225">
        <f>Лист13!F38</f>
        <v>58</v>
      </c>
      <c r="F552" s="226"/>
      <c r="G552" s="226"/>
      <c r="H552" s="135"/>
      <c r="I552" s="135"/>
      <c r="J552" s="135"/>
      <c r="K552" s="135"/>
      <c r="L552" s="4"/>
      <c r="M552" s="4"/>
      <c r="N552" s="4"/>
    </row>
    <row r="553" spans="1:14" x14ac:dyDescent="0.3">
      <c r="A553" s="225" t="str">
        <f>Лист13!B74</f>
        <v xml:space="preserve">Картофель   с 01.03. по 31.08.-40% </v>
      </c>
      <c r="B553" s="225">
        <f>Лист13!C74</f>
        <v>122</v>
      </c>
      <c r="C553" s="225">
        <f>Лист13!D74</f>
        <v>139</v>
      </c>
      <c r="D553" s="225">
        <f>Лист13!E74</f>
        <v>73</v>
      </c>
      <c r="E553" s="225">
        <f>Лист13!F74</f>
        <v>83</v>
      </c>
      <c r="F553" s="226"/>
      <c r="G553" s="226"/>
      <c r="H553" s="226"/>
      <c r="I553" s="226"/>
      <c r="J553" s="226"/>
      <c r="K553" s="226"/>
      <c r="L553" s="221"/>
      <c r="M553" s="221"/>
      <c r="N553" s="221"/>
    </row>
    <row r="554" spans="1:14" x14ac:dyDescent="0.3">
      <c r="A554" s="225" t="str">
        <f>Лист14!B39</f>
        <v xml:space="preserve">Картофель   с 01.03. по 31.08.-40% </v>
      </c>
      <c r="B554" s="225">
        <f>Лист14!C39</f>
        <v>43</v>
      </c>
      <c r="C554" s="225">
        <f>Лист14!D39</f>
        <v>58</v>
      </c>
      <c r="D554" s="225">
        <f>Лист14!E39</f>
        <v>26</v>
      </c>
      <c r="E554" s="225">
        <f>Лист14!F39</f>
        <v>35</v>
      </c>
      <c r="F554" s="226"/>
      <c r="G554" s="226"/>
      <c r="H554" s="226"/>
      <c r="I554" s="226"/>
      <c r="J554" s="226"/>
      <c r="K554" s="226"/>
      <c r="L554" s="221"/>
      <c r="M554" s="221"/>
      <c r="N554" s="221"/>
    </row>
    <row r="555" spans="1:14" x14ac:dyDescent="0.3">
      <c r="A555" s="225" t="str">
        <f>Лист14!B72</f>
        <v xml:space="preserve">Картофель   с 01.03. по 31.08.-40% </v>
      </c>
      <c r="B555" s="225">
        <f>Лист14!C72</f>
        <v>187</v>
      </c>
      <c r="C555" s="225">
        <f>Лист14!D72</f>
        <v>201</v>
      </c>
      <c r="D555" s="225">
        <f>Лист14!E72</f>
        <v>112</v>
      </c>
      <c r="E555" s="225">
        <f>Лист14!F72</f>
        <v>121</v>
      </c>
      <c r="F555" s="226"/>
      <c r="G555" s="226"/>
      <c r="H555" s="226"/>
      <c r="I555" s="226"/>
      <c r="J555" s="226"/>
      <c r="K555" s="226"/>
      <c r="L555" s="221"/>
      <c r="M555" s="221"/>
      <c r="N555" s="221"/>
    </row>
    <row r="556" spans="1:14" x14ac:dyDescent="0.3">
      <c r="A556" s="225" t="str">
        <f>Лист15!B29</f>
        <v xml:space="preserve">Картофель   с 01.03. по 31.08.-40% </v>
      </c>
      <c r="B556" s="225">
        <f>Лист15!C29</f>
        <v>23</v>
      </c>
      <c r="C556" s="225">
        <f>Лист15!D29</f>
        <v>32</v>
      </c>
      <c r="D556" s="225">
        <f>Лист15!E29</f>
        <v>14</v>
      </c>
      <c r="E556" s="225">
        <f>Лист15!F29</f>
        <v>19</v>
      </c>
      <c r="F556" s="220"/>
      <c r="G556" s="220"/>
      <c r="H556" s="2"/>
      <c r="I556" s="2"/>
      <c r="J556" s="2"/>
      <c r="K556" s="2"/>
      <c r="L556" s="2"/>
      <c r="M556" s="2"/>
      <c r="N556" s="2"/>
    </row>
    <row r="557" spans="1:14" x14ac:dyDescent="0.3">
      <c r="A557" s="225" t="str">
        <f>Лист15!B44</f>
        <v xml:space="preserve">Картофель   с 01.03. по 31.08.-40% </v>
      </c>
      <c r="B557" s="225">
        <f>Лист15!C44</f>
        <v>132</v>
      </c>
      <c r="C557" s="225">
        <f>Лист15!D44</f>
        <v>140</v>
      </c>
      <c r="D557" s="225">
        <f>Лист15!E44</f>
        <v>79</v>
      </c>
      <c r="E557" s="225">
        <f>Лист15!F44</f>
        <v>84</v>
      </c>
      <c r="F557" s="220"/>
      <c r="G557" s="220"/>
      <c r="H557" s="2"/>
      <c r="I557" s="2"/>
      <c r="J557" s="2"/>
      <c r="K557" s="2"/>
      <c r="L557" s="2"/>
      <c r="M557" s="2"/>
      <c r="N557" s="2"/>
    </row>
    <row r="558" spans="1:14" x14ac:dyDescent="0.3">
      <c r="A558" s="225" t="str">
        <f>Лист16!B27</f>
        <v xml:space="preserve">Картофель   с 01.03. по 31.08.-40% </v>
      </c>
      <c r="B558" s="225">
        <f>Лист16!C27</f>
        <v>36</v>
      </c>
      <c r="C558" s="225">
        <f>Лист16!D27</f>
        <v>48</v>
      </c>
      <c r="D558" s="225">
        <f>Лист16!E27</f>
        <v>22</v>
      </c>
      <c r="E558" s="225">
        <f>Лист16!F27</f>
        <v>29</v>
      </c>
      <c r="F558" s="226"/>
      <c r="G558" s="226"/>
      <c r="H558" s="226"/>
      <c r="I558" s="226"/>
      <c r="J558" s="226"/>
      <c r="K558" s="226"/>
      <c r="L558" s="221"/>
      <c r="M558" s="221"/>
      <c r="N558" s="221"/>
    </row>
    <row r="559" spans="1:14" x14ac:dyDescent="0.3">
      <c r="A559" s="225" t="str">
        <f>Лист16!B44</f>
        <v xml:space="preserve">Картофель   с 01.03. по 31.08.-40% </v>
      </c>
      <c r="B559" s="225">
        <f>Лист16!C44</f>
        <v>42</v>
      </c>
      <c r="C559" s="225">
        <f>Лист16!D44</f>
        <v>55</v>
      </c>
      <c r="D559" s="225">
        <f>Лист16!E44</f>
        <v>25</v>
      </c>
      <c r="E559" s="225">
        <f>Лист16!F44</f>
        <v>33</v>
      </c>
      <c r="F559" s="220"/>
      <c r="G559" s="220"/>
      <c r="H559" s="2"/>
      <c r="I559" s="2"/>
      <c r="J559" s="2"/>
      <c r="K559" s="2"/>
      <c r="L559" s="2"/>
      <c r="M559" s="2"/>
      <c r="N559" s="2"/>
    </row>
    <row r="560" spans="1:14" x14ac:dyDescent="0.3">
      <c r="A560" s="225" t="str">
        <f>Лист16!B78</f>
        <v xml:space="preserve">Картофель   с 01.03. по 31.08.-40% </v>
      </c>
      <c r="B560" s="225">
        <f>Лист16!C78</f>
        <v>214</v>
      </c>
      <c r="C560" s="225">
        <f>Лист16!D78</f>
        <v>214</v>
      </c>
      <c r="D560" s="225">
        <f>Лист16!E78</f>
        <v>128</v>
      </c>
      <c r="E560" s="225">
        <f>Лист16!F78</f>
        <v>128</v>
      </c>
      <c r="F560" s="220"/>
      <c r="G560" s="220"/>
      <c r="H560" s="2"/>
      <c r="I560" s="2"/>
      <c r="J560" s="2"/>
      <c r="K560" s="2"/>
      <c r="L560" s="2"/>
      <c r="M560" s="2"/>
      <c r="N560" s="2"/>
    </row>
    <row r="561" spans="1:14" x14ac:dyDescent="0.3">
      <c r="A561" s="225" t="str">
        <f>Лист17!B38</f>
        <v xml:space="preserve">Картофель   с 01.03. по 31.08.-40% </v>
      </c>
      <c r="B561" s="225">
        <f>Лист17!C38</f>
        <v>34</v>
      </c>
      <c r="C561" s="225">
        <f>Лист17!D38</f>
        <v>50</v>
      </c>
      <c r="D561" s="225">
        <f>Лист17!E38</f>
        <v>22</v>
      </c>
      <c r="E561" s="225">
        <f>Лист17!F38</f>
        <v>30</v>
      </c>
      <c r="F561" s="220"/>
      <c r="G561" s="220"/>
      <c r="H561" s="2"/>
      <c r="I561" s="2"/>
      <c r="J561" s="2"/>
      <c r="K561" s="2"/>
      <c r="L561" s="2"/>
      <c r="M561" s="2"/>
      <c r="N561" s="2"/>
    </row>
    <row r="562" spans="1:14" x14ac:dyDescent="0.3">
      <c r="A562" s="225" t="str">
        <f>Лист17!B72</f>
        <v xml:space="preserve">Картофель   с 01.03. по 31.08.-40% </v>
      </c>
      <c r="B562" s="225">
        <f>Лист17!C72</f>
        <v>222</v>
      </c>
      <c r="C562" s="225">
        <f>Лист17!D72</f>
        <v>251</v>
      </c>
      <c r="D562" s="225">
        <f>Лист17!E72</f>
        <v>133</v>
      </c>
      <c r="E562" s="225">
        <f>Лист17!F72</f>
        <v>150</v>
      </c>
      <c r="F562" s="226"/>
      <c r="G562" s="226"/>
      <c r="H562" s="226"/>
      <c r="I562" s="226"/>
      <c r="J562" s="226"/>
      <c r="K562" s="226"/>
      <c r="L562" s="221"/>
      <c r="M562" s="221"/>
      <c r="N562" s="221"/>
    </row>
    <row r="563" spans="1:14" x14ac:dyDescent="0.3">
      <c r="A563" s="225" t="str">
        <f>Лист18!B24</f>
        <v xml:space="preserve">Картофель   с 01.03. по 31.08.-40% </v>
      </c>
      <c r="B563" s="225">
        <f>Лист18!C24</f>
        <v>39</v>
      </c>
      <c r="C563" s="225">
        <f>Лист18!D24</f>
        <v>58</v>
      </c>
      <c r="D563" s="225">
        <f>Лист18!E24</f>
        <v>24</v>
      </c>
      <c r="E563" s="225">
        <f>Лист18!F24</f>
        <v>35</v>
      </c>
      <c r="F563" s="226"/>
      <c r="G563" s="226"/>
      <c r="H563" s="226"/>
      <c r="I563" s="226"/>
      <c r="J563" s="226"/>
      <c r="K563" s="226"/>
      <c r="L563" s="221"/>
      <c r="M563" s="221"/>
      <c r="N563" s="221"/>
    </row>
    <row r="564" spans="1:14" x14ac:dyDescent="0.3">
      <c r="A564" s="225" t="str">
        <f>Лист18!B34</f>
        <v xml:space="preserve">Картофель   с 01.03. по 31.08.-40% </v>
      </c>
      <c r="B564" s="225">
        <f>Лист18!C34</f>
        <v>72</v>
      </c>
      <c r="C564" s="225">
        <f>Лист18!D34</f>
        <v>97</v>
      </c>
      <c r="D564" s="225">
        <f>Лист18!E34</f>
        <v>43</v>
      </c>
      <c r="E564" s="225">
        <f>Лист18!F34</f>
        <v>58</v>
      </c>
      <c r="F564" s="226"/>
      <c r="G564" s="226"/>
      <c r="H564" s="226"/>
      <c r="I564" s="226"/>
      <c r="J564" s="226"/>
      <c r="K564" s="226"/>
      <c r="L564" s="221"/>
      <c r="M564" s="221"/>
      <c r="N564" s="221"/>
    </row>
    <row r="565" spans="1:14" x14ac:dyDescent="0.3">
      <c r="A565" s="225" t="str">
        <f>Лист18!B60</f>
        <v xml:space="preserve">Картофель   с 01.03. по 31.08.-40% </v>
      </c>
      <c r="B565" s="225">
        <f>Лист18!C60</f>
        <v>82</v>
      </c>
      <c r="C565" s="225">
        <f>Лист18!D60</f>
        <v>90</v>
      </c>
      <c r="D565" s="225">
        <f>Лист18!E60</f>
        <v>49</v>
      </c>
      <c r="E565" s="225">
        <f>Лист18!F60</f>
        <v>54</v>
      </c>
      <c r="F565" s="226"/>
      <c r="G565" s="226"/>
      <c r="H565" s="226"/>
      <c r="I565" s="226"/>
      <c r="J565" s="226"/>
      <c r="K565" s="226"/>
      <c r="L565" s="221"/>
      <c r="M565" s="221"/>
      <c r="N565" s="221"/>
    </row>
    <row r="566" spans="1:14" x14ac:dyDescent="0.3">
      <c r="A566" s="225" t="str">
        <f>Лист19!B50</f>
        <v xml:space="preserve">Картофель   с 01.03. по 31.08.-40% </v>
      </c>
      <c r="B566" s="225">
        <f>Лист19!C50</f>
        <v>62</v>
      </c>
      <c r="C566" s="225">
        <f>Лист19!D50</f>
        <v>68</v>
      </c>
      <c r="D566" s="225">
        <f>Лист19!E50</f>
        <v>37</v>
      </c>
      <c r="E566" s="225">
        <f>Лист19!F50</f>
        <v>41</v>
      </c>
      <c r="F566" s="226"/>
      <c r="G566" s="226"/>
      <c r="H566" s="226"/>
      <c r="I566" s="226"/>
      <c r="J566" s="226"/>
      <c r="K566" s="226"/>
      <c r="L566" s="221"/>
      <c r="M566" s="221"/>
      <c r="N566" s="221"/>
    </row>
    <row r="567" spans="1:14" x14ac:dyDescent="0.3">
      <c r="A567" s="225" t="str">
        <f>Лист19!B77</f>
        <v xml:space="preserve">Картофель   с 01.03. по 31.08.-40% </v>
      </c>
      <c r="B567" s="225">
        <f>Лист19!C77</f>
        <v>109</v>
      </c>
      <c r="C567" s="225">
        <f>Лист19!D77</f>
        <v>117</v>
      </c>
      <c r="D567" s="225">
        <f>Лист19!E77</f>
        <v>65</v>
      </c>
      <c r="E567" s="225">
        <f>Лист19!F77</f>
        <v>70</v>
      </c>
      <c r="F567" s="226"/>
      <c r="G567" s="226"/>
      <c r="H567" s="226"/>
      <c r="I567" s="226"/>
      <c r="J567" s="226"/>
      <c r="K567" s="226"/>
      <c r="L567" s="221"/>
      <c r="M567" s="221"/>
      <c r="N567" s="221"/>
    </row>
    <row r="568" spans="1:14" x14ac:dyDescent="0.3">
      <c r="A568" s="225" t="str">
        <f>Лист20!B27</f>
        <v xml:space="preserve">Картофель   с 01.03. по 31.08.-40% </v>
      </c>
      <c r="B568" s="225">
        <f>Лист20!C27</f>
        <v>33</v>
      </c>
      <c r="C568" s="225">
        <f>Лист20!D27</f>
        <v>43</v>
      </c>
      <c r="D568" s="225">
        <f>Лист20!E27</f>
        <v>20</v>
      </c>
      <c r="E568" s="225">
        <f>Лист20!F27</f>
        <v>26</v>
      </c>
      <c r="F568" s="226"/>
      <c r="G568" s="226"/>
      <c r="H568" s="226"/>
      <c r="I568" s="226"/>
      <c r="J568" s="226"/>
      <c r="K568" s="226"/>
      <c r="L568" s="221"/>
      <c r="M568" s="221"/>
      <c r="N568" s="221"/>
    </row>
    <row r="569" spans="1:14" x14ac:dyDescent="0.3">
      <c r="A569" s="225" t="str">
        <f>Лист20!B40</f>
        <v xml:space="preserve">Картофель   с 01.03. по 31.08.-40% </v>
      </c>
      <c r="B569" s="225">
        <f>Лист20!C40</f>
        <v>72</v>
      </c>
      <c r="C569" s="225">
        <f>Лист20!D40</f>
        <v>97</v>
      </c>
      <c r="D569" s="225">
        <f>Лист20!E40</f>
        <v>43</v>
      </c>
      <c r="E569" s="225">
        <f>Лист20!F40</f>
        <v>58</v>
      </c>
      <c r="F569" s="226"/>
      <c r="G569" s="226"/>
      <c r="H569" s="226"/>
      <c r="I569" s="226"/>
      <c r="J569" s="226"/>
      <c r="K569" s="226"/>
      <c r="L569" s="221"/>
      <c r="M569" s="221"/>
      <c r="N569" s="221"/>
    </row>
    <row r="570" spans="1:14" x14ac:dyDescent="0.3">
      <c r="A570" s="225" t="str">
        <f>Лист20!B76</f>
        <v xml:space="preserve">Картофель   с 01.03. по 31.08.-40% </v>
      </c>
      <c r="B570" s="225">
        <f>Лист20!C76</f>
        <v>162</v>
      </c>
      <c r="C570" s="225">
        <f>Лист20!D76</f>
        <v>170</v>
      </c>
      <c r="D570" s="225">
        <f>Лист20!E76</f>
        <v>97</v>
      </c>
      <c r="E570" s="225">
        <f>Лист20!F76</f>
        <v>102</v>
      </c>
      <c r="F570" s="226"/>
      <c r="G570" s="226"/>
      <c r="H570" s="135"/>
      <c r="I570" s="135"/>
      <c r="J570" s="135"/>
      <c r="K570" s="135"/>
      <c r="L570" s="4"/>
      <c r="M570" s="4"/>
      <c r="N570" s="4"/>
    </row>
    <row r="571" spans="1:14" x14ac:dyDescent="0.3">
      <c r="A571" s="225" t="str">
        <f>Лист1!B35</f>
        <v xml:space="preserve">Картофель   с 01.09. по 31.10.-25% </v>
      </c>
      <c r="B571" s="225">
        <f>Лист1!C35</f>
        <v>57</v>
      </c>
      <c r="C571" s="225">
        <f>Лист1!D35</f>
        <v>77</v>
      </c>
      <c r="D571" s="225">
        <f>Лист1!E35</f>
        <v>43</v>
      </c>
      <c r="E571" s="225">
        <f>Лист1!F35</f>
        <v>58</v>
      </c>
      <c r="F571" s="220"/>
      <c r="G571" s="7" t="str">
        <f>A571</f>
        <v xml:space="preserve">Картофель   с 01.09. по 31.10.-25% </v>
      </c>
      <c r="H571" s="3">
        <f>B571+B572+B573+B574+B575+B576+B578+B577+B579+B580+B581+B582+B583+B584+B585+B586+B587+B588+B589+B590+B591+B592+B593+B594+B595+B596+B597+B598+B599+B600+B601+B602+B603++B605+B604+B606+B607+B608+B609+B610+B611+B612+B613+B614+B615</f>
        <v>3181</v>
      </c>
      <c r="I571" s="3">
        <f>C571+C572+C573+C574+C575+C576+C578+C577+C579+C580+C581+C582+C583+C584+C585+C586+C587+C588+C589+C590+C591+C592+C593+C594+C595+C596+C597+C598+C599+C600+C601+C602+C603++C605+C604+C606+C607+C608+C609+C610+C611+C612+C613+C614+C615</f>
        <v>3715</v>
      </c>
      <c r="J571" s="3">
        <f>D571+D572+D573+D574+D575+D576+D578+D577+D579+D580+D581+D582+D583+D584+D585+D586+D587+D588+D589+D590+D591+D592+D593+D594+D595+D596+D597+D598+D599+D600+D601+D602+D603++D605+D604+D606+D607+D608+D609+D610+D611+D612+D613+D614+D615</f>
        <v>2400</v>
      </c>
      <c r="K571" s="3">
        <f>E571+E572+E573+E574+E575+E576+E578+E577+E579+E580+E581+E582+E583+E584+E585+E586+E587+E588+E589+E590+E591+E592+E593+E594+E595+E596+E597+E598+E599+E600+E601+E602+E603++E605+E604+E606+E607+E608+E609+E610+E611+E612+E613+E614+E615</f>
        <v>2800</v>
      </c>
      <c r="L571" s="3"/>
      <c r="M571" s="3"/>
      <c r="N571" s="3"/>
    </row>
    <row r="572" spans="1:14" x14ac:dyDescent="0.3">
      <c r="A572" s="225" t="str">
        <f>Лист1!B51</f>
        <v xml:space="preserve">Картофель   с 01.09. по 31.10.-25% </v>
      </c>
      <c r="B572" s="225">
        <f>Лист1!C51</f>
        <v>109</v>
      </c>
      <c r="C572" s="225">
        <f>Лист1!D51</f>
        <v>116</v>
      </c>
      <c r="D572" s="225">
        <f>Лист1!E51</f>
        <v>82</v>
      </c>
      <c r="E572" s="225">
        <f>Лист1!F51</f>
        <v>87</v>
      </c>
      <c r="F572" s="226"/>
      <c r="G572" s="226"/>
      <c r="H572" s="135"/>
      <c r="I572" s="135"/>
      <c r="J572" s="135"/>
      <c r="K572" s="135"/>
      <c r="L572" s="4"/>
      <c r="M572" s="4"/>
      <c r="N572" s="4"/>
    </row>
    <row r="573" spans="1:14" x14ac:dyDescent="0.3">
      <c r="A573" s="225" t="str">
        <f>Лист1!B71</f>
        <v xml:space="preserve">Картофель   с 01.09. по 31.10.-25% </v>
      </c>
      <c r="B573" s="225">
        <f>Лист1!C71</f>
        <v>110</v>
      </c>
      <c r="C573" s="225">
        <f>Лист1!D71</f>
        <v>120</v>
      </c>
      <c r="D573" s="225">
        <f>Лист1!E71</f>
        <v>83</v>
      </c>
      <c r="E573" s="225">
        <f>Лист1!F71</f>
        <v>90</v>
      </c>
      <c r="F573" s="226"/>
      <c r="G573" s="226"/>
      <c r="H573" s="135"/>
      <c r="I573" s="135"/>
      <c r="J573" s="135"/>
      <c r="K573" s="135"/>
      <c r="L573" s="4"/>
      <c r="M573" s="4"/>
      <c r="N573" s="4"/>
    </row>
    <row r="574" spans="1:14" x14ac:dyDescent="0.3">
      <c r="A574" s="225" t="str">
        <f>Лист2!B27</f>
        <v xml:space="preserve">Картофель   с 01.09. по 31.10.-25% </v>
      </c>
      <c r="B574" s="225">
        <f>Лист2!C27</f>
        <v>22</v>
      </c>
      <c r="C574" s="225">
        <f>Лист2!D27</f>
        <v>29</v>
      </c>
      <c r="D574" s="225">
        <f>Лист2!E27</f>
        <v>17</v>
      </c>
      <c r="E574" s="225">
        <f>Лист2!F27</f>
        <v>22</v>
      </c>
      <c r="F574" s="226"/>
      <c r="G574" s="226"/>
      <c r="H574" s="135"/>
      <c r="I574" s="135"/>
      <c r="J574" s="135"/>
      <c r="K574" s="135"/>
      <c r="L574" s="4"/>
      <c r="M574" s="4"/>
      <c r="N574" s="4"/>
    </row>
    <row r="575" spans="1:14" x14ac:dyDescent="0.3">
      <c r="A575" s="225" t="str">
        <f>Лист2!B37</f>
        <v xml:space="preserve">Картофель   с 01.09. по 31.10.-25% </v>
      </c>
      <c r="B575" s="225">
        <f>Лист2!C37</f>
        <v>21</v>
      </c>
      <c r="C575" s="225">
        <f>Лист2!D37</f>
        <v>28</v>
      </c>
      <c r="D575" s="225">
        <f>Лист2!E37</f>
        <v>16</v>
      </c>
      <c r="E575" s="225">
        <f>Лист2!F37</f>
        <v>21</v>
      </c>
      <c r="F575" s="226"/>
      <c r="G575" s="226"/>
      <c r="H575" s="135"/>
      <c r="I575" s="135"/>
      <c r="J575" s="135"/>
      <c r="K575" s="135"/>
      <c r="L575" s="4"/>
      <c r="M575" s="4"/>
      <c r="N575" s="4"/>
    </row>
    <row r="576" spans="1:14" x14ac:dyDescent="0.3">
      <c r="A576" s="225" t="str">
        <f>Лист3!B30</f>
        <v xml:space="preserve">Картофель   с 01.09. по 31.10.-25% </v>
      </c>
      <c r="B576" s="225">
        <f>Лист3!C30</f>
        <v>57</v>
      </c>
      <c r="C576" s="225">
        <f>Лист3!D30</f>
        <v>77</v>
      </c>
      <c r="D576" s="225">
        <f>Лист3!E30</f>
        <v>43</v>
      </c>
      <c r="E576" s="225">
        <f>Лист3!F30</f>
        <v>58</v>
      </c>
      <c r="F576" s="226"/>
      <c r="G576" s="226"/>
      <c r="H576" s="135"/>
      <c r="I576" s="135"/>
      <c r="J576" s="135"/>
      <c r="K576" s="135"/>
      <c r="L576" s="4"/>
      <c r="M576" s="4"/>
      <c r="N576" s="4"/>
    </row>
    <row r="577" spans="1:14" x14ac:dyDescent="0.3">
      <c r="A577" s="225" t="str">
        <f>Лист3!B63</f>
        <v xml:space="preserve">Картофель   с 01.09. по 31.10.-25% </v>
      </c>
      <c r="B577" s="225">
        <f>Лист3!C63</f>
        <v>122</v>
      </c>
      <c r="C577" s="225">
        <f>Лист3!D63</f>
        <v>133</v>
      </c>
      <c r="D577" s="225">
        <f>Лист3!E63</f>
        <v>92</v>
      </c>
      <c r="E577" s="225">
        <f>Лист3!F63</f>
        <v>100</v>
      </c>
      <c r="F577" s="226"/>
      <c r="G577" s="226"/>
      <c r="H577" s="135"/>
      <c r="I577" s="135"/>
      <c r="J577" s="135"/>
      <c r="K577" s="135"/>
      <c r="L577" s="4"/>
      <c r="M577" s="4"/>
      <c r="N577" s="4"/>
    </row>
    <row r="578" spans="1:14" x14ac:dyDescent="0.3">
      <c r="A578" s="225" t="str">
        <f>Лист4!B24</f>
        <v xml:space="preserve">Картофель   с 01.09. по 31.10.-25% </v>
      </c>
      <c r="B578" s="225">
        <f>Лист4!C24</f>
        <v>35</v>
      </c>
      <c r="C578" s="225">
        <f>Лист4!D24</f>
        <v>53</v>
      </c>
      <c r="D578" s="225">
        <f>Лист4!E24</f>
        <v>27</v>
      </c>
      <c r="E578" s="225">
        <f>Лист4!F24</f>
        <v>40</v>
      </c>
      <c r="F578" s="226"/>
      <c r="G578" s="226"/>
      <c r="H578" s="135"/>
      <c r="I578" s="135"/>
      <c r="J578" s="135"/>
      <c r="K578" s="135"/>
      <c r="L578" s="4"/>
      <c r="M578" s="4"/>
      <c r="N578" s="4"/>
    </row>
    <row r="579" spans="1:14" x14ac:dyDescent="0.3">
      <c r="A579" s="225" t="str">
        <f>Лист4!B34</f>
        <v xml:space="preserve">Картофель   с 01.09. по 31.10.-25% </v>
      </c>
      <c r="B579" s="225">
        <f>Лист4!C34</f>
        <v>60</v>
      </c>
      <c r="C579" s="225">
        <f>Лист4!D34</f>
        <v>80</v>
      </c>
      <c r="D579" s="225">
        <f>Лист4!E34</f>
        <v>45</v>
      </c>
      <c r="E579" s="225">
        <f>Лист4!F34</f>
        <v>60</v>
      </c>
      <c r="F579" s="226"/>
      <c r="G579" s="226"/>
      <c r="H579" s="135"/>
      <c r="I579" s="135"/>
      <c r="J579" s="135"/>
      <c r="K579" s="135"/>
      <c r="L579" s="4"/>
      <c r="M579" s="4"/>
      <c r="N579" s="4"/>
    </row>
    <row r="580" spans="1:14" x14ac:dyDescent="0.3">
      <c r="A580" s="225" t="str">
        <f>Лист4!B69</f>
        <v xml:space="preserve">Картофель   с 01.09. по 31.10.-25% </v>
      </c>
      <c r="B580" s="225">
        <f>Лист4!C69</f>
        <v>38</v>
      </c>
      <c r="C580" s="225">
        <f>Лист4!D69</f>
        <v>48</v>
      </c>
      <c r="D580" s="225">
        <f>Лист4!E69</f>
        <v>29</v>
      </c>
      <c r="E580" s="225">
        <f>Лист4!F69</f>
        <v>36</v>
      </c>
      <c r="F580" s="227"/>
      <c r="G580" s="227"/>
      <c r="H580" s="227"/>
      <c r="I580" s="227"/>
      <c r="J580" s="227"/>
      <c r="K580" s="227"/>
      <c r="L580" s="10"/>
      <c r="M580" s="10"/>
      <c r="N580" s="10"/>
    </row>
    <row r="581" spans="1:14" s="1" customFormat="1" x14ac:dyDescent="0.3">
      <c r="A581" s="225" t="str">
        <f>Лист5!B32</f>
        <v xml:space="preserve">Картофель   с 01.09. по 31.10.-25% </v>
      </c>
      <c r="B581" s="225">
        <f>Лист5!C32</f>
        <v>15</v>
      </c>
      <c r="C581" s="225">
        <f>Лист5!D32</f>
        <v>20</v>
      </c>
      <c r="D581" s="225">
        <f>Лист5!E32</f>
        <v>11</v>
      </c>
      <c r="E581" s="225">
        <f>Лист5!F32</f>
        <v>15</v>
      </c>
      <c r="F581" s="227"/>
      <c r="G581" s="227"/>
      <c r="H581" s="227"/>
      <c r="I581" s="227"/>
      <c r="J581" s="227"/>
      <c r="K581" s="227"/>
      <c r="L581" s="10"/>
      <c r="M581" s="10"/>
      <c r="N581" s="10"/>
    </row>
    <row r="582" spans="1:14" x14ac:dyDescent="0.3">
      <c r="A582" s="225" t="str">
        <f>Лист6!B31</f>
        <v xml:space="preserve">Картофель   с 01.09. по 31.10.-25% </v>
      </c>
      <c r="B582" s="225">
        <f>Лист6!C31</f>
        <v>57</v>
      </c>
      <c r="C582" s="225">
        <f>Лист6!D31</f>
        <v>76</v>
      </c>
      <c r="D582" s="225">
        <f>Лист6!E31</f>
        <v>43</v>
      </c>
      <c r="E582" s="225">
        <f>Лист6!F31</f>
        <v>57</v>
      </c>
      <c r="F582" s="226"/>
      <c r="G582" s="226"/>
      <c r="H582" s="135"/>
      <c r="I582" s="135"/>
      <c r="J582" s="135"/>
      <c r="K582" s="135"/>
      <c r="L582" s="4"/>
      <c r="M582" s="4"/>
      <c r="N582" s="4"/>
    </row>
    <row r="583" spans="1:14" x14ac:dyDescent="0.3">
      <c r="A583" s="225" t="str">
        <f>Лист6!B42</f>
        <v xml:space="preserve">Картофель   с 01.09. по 31.10.-25% </v>
      </c>
      <c r="B583" s="225">
        <f>Лист6!C42</f>
        <v>146</v>
      </c>
      <c r="C583" s="225">
        <f>Лист6!D42</f>
        <v>176</v>
      </c>
      <c r="D583" s="225">
        <f>Лист6!E42</f>
        <v>110</v>
      </c>
      <c r="E583" s="225">
        <f>Лист6!F42</f>
        <v>132</v>
      </c>
      <c r="F583" s="226"/>
      <c r="G583" s="226"/>
      <c r="H583" s="135"/>
      <c r="I583" s="135"/>
      <c r="J583" s="135"/>
      <c r="K583" s="135"/>
      <c r="L583" s="4"/>
      <c r="M583" s="4"/>
      <c r="N583" s="4"/>
    </row>
    <row r="584" spans="1:14" x14ac:dyDescent="0.3">
      <c r="A584" s="225" t="str">
        <f>Лист7!B28</f>
        <v xml:space="preserve">Картофель   с 01.09. по 31.10.-25% </v>
      </c>
      <c r="B584" s="225">
        <f>Лист7!C28</f>
        <v>32</v>
      </c>
      <c r="C584" s="225">
        <f>Лист7!D28</f>
        <v>41</v>
      </c>
      <c r="D584" s="225">
        <f>Лист7!E28</f>
        <v>24</v>
      </c>
      <c r="E584" s="225">
        <f>Лист7!F28</f>
        <v>31</v>
      </c>
      <c r="F584" s="226"/>
      <c r="G584" s="226"/>
      <c r="H584" s="135"/>
      <c r="I584" s="135"/>
      <c r="J584" s="135"/>
      <c r="K584" s="135"/>
      <c r="L584" s="4"/>
      <c r="M584" s="4"/>
      <c r="N584" s="4"/>
    </row>
    <row r="585" spans="1:14" x14ac:dyDescent="0.3">
      <c r="A585" s="225" t="str">
        <f>Лист7!B40</f>
        <v xml:space="preserve">Картофель   с 01.09. по 31.10.-25% </v>
      </c>
      <c r="B585" s="225">
        <f>Лист7!C40</f>
        <v>33</v>
      </c>
      <c r="C585" s="225">
        <f>Лист7!D40</f>
        <v>45</v>
      </c>
      <c r="D585" s="225">
        <f>Лист7!E40</f>
        <v>25</v>
      </c>
      <c r="E585" s="225">
        <f>Лист7!F40</f>
        <v>34</v>
      </c>
      <c r="F585" s="226"/>
      <c r="G585" s="226"/>
      <c r="H585" s="135"/>
      <c r="I585" s="135"/>
      <c r="J585" s="135"/>
      <c r="K585" s="135"/>
      <c r="L585" s="4"/>
      <c r="M585" s="4"/>
      <c r="N585" s="4"/>
    </row>
    <row r="586" spans="1:14" x14ac:dyDescent="0.3">
      <c r="A586" s="225" t="str">
        <f>Лист7!B76</f>
        <v xml:space="preserve">Картофель   с 01.09. по 31.10.-25% </v>
      </c>
      <c r="B586" s="225">
        <f>Лист7!C76</f>
        <v>152</v>
      </c>
      <c r="C586" s="225">
        <f>Лист7!D76</f>
        <v>160</v>
      </c>
      <c r="D586" s="225">
        <f>Лист7!E76</f>
        <v>114</v>
      </c>
      <c r="E586" s="225">
        <f>Лист7!F76</f>
        <v>120</v>
      </c>
      <c r="F586" s="226"/>
      <c r="G586" s="226"/>
      <c r="H586" s="135"/>
      <c r="I586" s="135"/>
      <c r="J586" s="135"/>
      <c r="K586" s="135"/>
      <c r="L586" s="4"/>
      <c r="M586" s="4"/>
      <c r="N586" s="4"/>
    </row>
    <row r="587" spans="1:14" x14ac:dyDescent="0.3">
      <c r="A587" s="225" t="str">
        <f>Лист8!B71</f>
        <v xml:space="preserve">Картофель   с 01.09. по 31.10.-25% </v>
      </c>
      <c r="B587" s="225">
        <f>Лист8!C71</f>
        <v>39</v>
      </c>
      <c r="C587" s="225">
        <f>Лист8!D71</f>
        <v>43</v>
      </c>
      <c r="D587" s="225">
        <f>Лист8!E71</f>
        <v>29</v>
      </c>
      <c r="E587" s="225">
        <f>Лист8!F71</f>
        <v>32</v>
      </c>
      <c r="F587" s="226"/>
      <c r="G587" s="226"/>
      <c r="H587" s="135"/>
      <c r="I587" s="135"/>
      <c r="J587" s="135"/>
      <c r="K587" s="135"/>
      <c r="L587" s="4"/>
      <c r="M587" s="4"/>
      <c r="N587" s="4"/>
    </row>
    <row r="588" spans="1:14" x14ac:dyDescent="0.3">
      <c r="A588" s="225" t="str">
        <f>Лист9!B23</f>
        <v xml:space="preserve">Картофель   с 01.09. по 31.10.-25% </v>
      </c>
      <c r="B588" s="225">
        <f>Лист9!C23</f>
        <v>17</v>
      </c>
      <c r="C588" s="225">
        <f>Лист9!D23</f>
        <v>28</v>
      </c>
      <c r="D588" s="225">
        <f>Лист9!E23</f>
        <v>14</v>
      </c>
      <c r="E588" s="225">
        <f>Лист9!F23</f>
        <v>23</v>
      </c>
      <c r="F588" s="226"/>
      <c r="G588" s="226"/>
      <c r="H588" s="135"/>
      <c r="I588" s="135"/>
      <c r="J588" s="135"/>
      <c r="K588" s="135"/>
      <c r="L588" s="4"/>
      <c r="M588" s="4"/>
      <c r="N588" s="4"/>
    </row>
    <row r="589" spans="1:14" x14ac:dyDescent="0.3">
      <c r="A589" s="225" t="str">
        <f>Лист9!B37</f>
        <v xml:space="preserve">Картофель   с 01.09. по 31.10.-25% </v>
      </c>
      <c r="B589" s="225">
        <f>Лист9!C37</f>
        <v>31</v>
      </c>
      <c r="C589" s="225">
        <f>Лист9!D37</f>
        <v>44</v>
      </c>
      <c r="D589" s="225">
        <f>Лист9!E37</f>
        <v>25</v>
      </c>
      <c r="E589" s="225">
        <f>Лист9!F37</f>
        <v>33</v>
      </c>
      <c r="F589" s="220"/>
      <c r="G589" s="220"/>
      <c r="H589" s="3"/>
      <c r="I589" s="3"/>
      <c r="J589" s="3"/>
      <c r="K589" s="3"/>
      <c r="L589" s="3"/>
      <c r="M589" s="3"/>
      <c r="N589" s="3"/>
    </row>
    <row r="590" spans="1:14" x14ac:dyDescent="0.3">
      <c r="A590" s="225" t="str">
        <f>Лист10!B30</f>
        <v xml:space="preserve">Картофель   с 01.09. по 31.10.-25% </v>
      </c>
      <c r="B590" s="225">
        <f>Лист10!C30</f>
        <v>24</v>
      </c>
      <c r="C590" s="225">
        <f>Лист10!D30</f>
        <v>32</v>
      </c>
      <c r="D590" s="225">
        <f>Лист10!E30</f>
        <v>18</v>
      </c>
      <c r="E590" s="225">
        <f>Лист10!F30</f>
        <v>24</v>
      </c>
      <c r="F590" s="226"/>
      <c r="G590" s="226"/>
      <c r="H590" s="135"/>
      <c r="I590" s="135"/>
      <c r="J590" s="135"/>
      <c r="K590" s="135"/>
      <c r="L590" s="4"/>
      <c r="M590" s="4"/>
      <c r="N590" s="4"/>
    </row>
    <row r="591" spans="1:14" x14ac:dyDescent="0.3">
      <c r="A591" s="225" t="str">
        <f>Лист10!B77</f>
        <v xml:space="preserve">Картофель   с 01.09. по 31.10.-25% </v>
      </c>
      <c r="B591" s="225">
        <f>Лист10!C77</f>
        <v>258</v>
      </c>
      <c r="C591" s="225">
        <f>Лист10!D77</f>
        <v>262</v>
      </c>
      <c r="D591" s="225">
        <f>Лист10!E77</f>
        <v>194</v>
      </c>
      <c r="E591" s="225">
        <f>Лист10!F77</f>
        <v>197</v>
      </c>
      <c r="F591" s="226"/>
      <c r="G591" s="226"/>
      <c r="H591" s="135"/>
      <c r="I591" s="135"/>
      <c r="J591" s="135"/>
      <c r="K591" s="135"/>
      <c r="L591" s="4"/>
      <c r="M591" s="4"/>
      <c r="N591" s="4"/>
    </row>
    <row r="592" spans="1:14" x14ac:dyDescent="0.3">
      <c r="A592" s="225" t="str">
        <f>Лист11!B30</f>
        <v xml:space="preserve">Картофель   с 01.09. по 31.10.-25% </v>
      </c>
      <c r="B592" s="225">
        <f>Лист11!C30</f>
        <v>51</v>
      </c>
      <c r="C592" s="225">
        <f>Лист11!D30</f>
        <v>68</v>
      </c>
      <c r="D592" s="225">
        <f>Лист11!E30</f>
        <v>38</v>
      </c>
      <c r="E592" s="225">
        <f>Лист11!F30</f>
        <v>51</v>
      </c>
      <c r="F592" s="226"/>
      <c r="G592" s="226"/>
      <c r="H592" s="226"/>
      <c r="I592" s="226"/>
      <c r="J592" s="226"/>
      <c r="K592" s="226"/>
      <c r="L592" s="221"/>
      <c r="M592" s="221"/>
      <c r="N592" s="221"/>
    </row>
    <row r="593" spans="1:14" x14ac:dyDescent="0.3">
      <c r="A593" s="225" t="str">
        <f>Лист11!B46</f>
        <v xml:space="preserve">Картофель   с 01.09. по 31.10.-25% </v>
      </c>
      <c r="B593" s="225">
        <f>Лист11!C46</f>
        <v>76</v>
      </c>
      <c r="C593" s="225">
        <f>Лист11!D46</f>
        <v>90</v>
      </c>
      <c r="D593" s="225">
        <f>Лист11!E46</f>
        <v>57</v>
      </c>
      <c r="E593" s="225">
        <f>Лист11!F46</f>
        <v>68</v>
      </c>
      <c r="F593" s="226"/>
      <c r="G593" s="226"/>
      <c r="H593" s="226"/>
      <c r="I593" s="226"/>
      <c r="J593" s="226"/>
      <c r="K593" s="226"/>
      <c r="L593" s="221"/>
      <c r="M593" s="221"/>
      <c r="N593" s="221"/>
    </row>
    <row r="594" spans="1:14" x14ac:dyDescent="0.3">
      <c r="A594" s="225" t="str">
        <f>Лист12!B24</f>
        <v xml:space="preserve">Картофель   с 01.09. по 31.10.-25% </v>
      </c>
      <c r="B594" s="225">
        <f>Лист12!C24</f>
        <v>20</v>
      </c>
      <c r="C594" s="225">
        <f>Лист12!D24</f>
        <v>33</v>
      </c>
      <c r="D594" s="225">
        <f>Лист12!E24</f>
        <v>15</v>
      </c>
      <c r="E594" s="225">
        <f>Лист12!F24</f>
        <v>25</v>
      </c>
      <c r="F594" s="226"/>
      <c r="G594" s="226"/>
      <c r="H594" s="226"/>
      <c r="I594" s="226"/>
      <c r="J594" s="226"/>
      <c r="K594" s="226"/>
      <c r="L594" s="221"/>
      <c r="M594" s="221"/>
      <c r="N594" s="221"/>
    </row>
    <row r="595" spans="1:14" x14ac:dyDescent="0.3">
      <c r="A595" s="225" t="str">
        <f>Лист12!B34</f>
        <v xml:space="preserve">Картофель   с 01.09. по 31.10.-25% </v>
      </c>
      <c r="B595" s="225">
        <f>Лист12!C34</f>
        <v>72</v>
      </c>
      <c r="C595" s="225">
        <f>Лист12!D34</f>
        <v>93</v>
      </c>
      <c r="D595" s="225">
        <f>Лист12!E34</f>
        <v>54</v>
      </c>
      <c r="E595" s="225">
        <f>Лист12!F34</f>
        <v>70</v>
      </c>
      <c r="F595" s="226"/>
      <c r="G595" s="226"/>
      <c r="H595" s="226"/>
      <c r="I595" s="226"/>
      <c r="J595" s="226"/>
      <c r="K595" s="226"/>
      <c r="L595" s="221"/>
      <c r="M595" s="221"/>
      <c r="N595" s="221"/>
    </row>
    <row r="596" spans="1:14" x14ac:dyDescent="0.3">
      <c r="A596" s="225" t="str">
        <f>Лист12!B77</f>
        <v xml:space="preserve">Картофель   с 01.09. по 31.10.-25% </v>
      </c>
      <c r="B596" s="225">
        <f>Лист12!C77</f>
        <v>129</v>
      </c>
      <c r="C596" s="225">
        <f>Лист12!D77</f>
        <v>136</v>
      </c>
      <c r="D596" s="225">
        <f>Лист12!E77</f>
        <v>97</v>
      </c>
      <c r="E596" s="225">
        <f>Лист12!F77</f>
        <v>102</v>
      </c>
      <c r="F596" s="226"/>
      <c r="G596" s="226"/>
      <c r="H596" s="226"/>
      <c r="I596" s="226"/>
      <c r="J596" s="226"/>
      <c r="K596" s="226"/>
      <c r="L596" s="221"/>
      <c r="M596" s="221"/>
      <c r="N596" s="221"/>
    </row>
    <row r="597" spans="1:14" x14ac:dyDescent="0.3">
      <c r="A597" s="225" t="str">
        <f>Лист13!B35</f>
        <v xml:space="preserve">Картофель   с 01.09. по 31.10.-25% </v>
      </c>
      <c r="B597" s="225">
        <f>Лист13!C35</f>
        <v>57</v>
      </c>
      <c r="C597" s="225">
        <f>Лист13!D35</f>
        <v>77</v>
      </c>
      <c r="D597" s="225">
        <f>Лист13!E35</f>
        <v>43</v>
      </c>
      <c r="E597" s="225">
        <f>Лист13!F35</f>
        <v>58</v>
      </c>
      <c r="F597" s="220"/>
      <c r="G597" s="220"/>
      <c r="H597" s="2"/>
      <c r="I597" s="2"/>
      <c r="J597" s="2"/>
      <c r="K597" s="2"/>
      <c r="L597" s="2"/>
      <c r="M597" s="2"/>
      <c r="N597" s="2"/>
    </row>
    <row r="598" spans="1:14" x14ac:dyDescent="0.3">
      <c r="A598" s="225" t="str">
        <f>Лист13!B71</f>
        <v xml:space="preserve">Картофель   с 01.09. по 31.10.-25% </v>
      </c>
      <c r="B598" s="225">
        <f>Лист13!C71</f>
        <v>97</v>
      </c>
      <c r="C598" s="225">
        <f>Лист13!D71</f>
        <v>104</v>
      </c>
      <c r="D598" s="225">
        <f>Лист13!E71</f>
        <v>73</v>
      </c>
      <c r="E598" s="225">
        <f>Лист13!F71</f>
        <v>83</v>
      </c>
      <c r="F598" s="226"/>
      <c r="G598" s="226"/>
      <c r="H598" s="226"/>
      <c r="I598" s="226"/>
      <c r="J598" s="226"/>
      <c r="K598" s="226"/>
      <c r="L598" s="221"/>
      <c r="M598" s="221"/>
      <c r="N598" s="221"/>
    </row>
    <row r="599" spans="1:14" x14ac:dyDescent="0.3">
      <c r="A599" s="225" t="str">
        <f>Лист14!B36</f>
        <v xml:space="preserve">Картофель   с 01.09. по 31.10.-25% </v>
      </c>
      <c r="B599" s="225">
        <f>Лист14!C36</f>
        <v>35</v>
      </c>
      <c r="C599" s="225">
        <f>Лист14!D36</f>
        <v>47</v>
      </c>
      <c r="D599" s="225">
        <f>Лист14!E36</f>
        <v>26</v>
      </c>
      <c r="E599" s="225">
        <f>Лист14!F36</f>
        <v>35</v>
      </c>
      <c r="F599" s="226"/>
      <c r="G599" s="226"/>
      <c r="H599" s="226"/>
      <c r="I599" s="226"/>
      <c r="J599" s="226"/>
      <c r="K599" s="226"/>
      <c r="L599" s="221"/>
      <c r="M599" s="221"/>
      <c r="N599" s="221"/>
    </row>
    <row r="600" spans="1:14" x14ac:dyDescent="0.3">
      <c r="A600" s="225" t="str">
        <f>Лист14!B69</f>
        <v xml:space="preserve">Картофель   с 01.09. по 31.10.-25% </v>
      </c>
      <c r="B600" s="225">
        <f>Лист14!C69</f>
        <v>149</v>
      </c>
      <c r="C600" s="225">
        <f>Лист14!D69</f>
        <v>160</v>
      </c>
      <c r="D600" s="225">
        <f>Лист14!E69</f>
        <v>112</v>
      </c>
      <c r="E600" s="225">
        <f>Лист14!F69</f>
        <v>121</v>
      </c>
      <c r="F600" s="220"/>
      <c r="G600" s="220"/>
      <c r="H600" s="2"/>
      <c r="I600" s="2"/>
      <c r="J600" s="2"/>
      <c r="K600" s="2"/>
      <c r="L600" s="2"/>
      <c r="M600" s="2"/>
      <c r="N600" s="2"/>
    </row>
    <row r="601" spans="1:14" x14ac:dyDescent="0.3">
      <c r="A601" s="225" t="str">
        <f>Лист15!B26</f>
        <v xml:space="preserve">Картофель   с 01.09. по 31.10.-25% </v>
      </c>
      <c r="B601" s="225">
        <f>Лист15!C26</f>
        <v>19</v>
      </c>
      <c r="C601" s="225">
        <f>Лист15!D26</f>
        <v>25</v>
      </c>
      <c r="D601" s="225">
        <f>Лист15!E26</f>
        <v>14</v>
      </c>
      <c r="E601" s="225">
        <f>Лист15!F26</f>
        <v>19</v>
      </c>
      <c r="F601" s="220"/>
      <c r="G601" s="220"/>
      <c r="H601" s="2"/>
      <c r="I601" s="2"/>
      <c r="J601" s="2"/>
      <c r="K601" s="2"/>
      <c r="L601" s="2"/>
      <c r="M601" s="2"/>
      <c r="N601" s="2"/>
    </row>
    <row r="602" spans="1:14" x14ac:dyDescent="0.3">
      <c r="A602" s="225" t="str">
        <f>Лист15!B41</f>
        <v xml:space="preserve">Картофель   с 01.09. по 31.10.-25% </v>
      </c>
      <c r="B602" s="225">
        <f>Лист15!C41</f>
        <v>105</v>
      </c>
      <c r="C602" s="225">
        <f>Лист15!D41</f>
        <v>112</v>
      </c>
      <c r="D602" s="225">
        <f>Лист15!E41</f>
        <v>79</v>
      </c>
      <c r="E602" s="225">
        <f>Лист15!F41</f>
        <v>84</v>
      </c>
      <c r="F602" s="220"/>
      <c r="G602" s="220"/>
      <c r="H602" s="2"/>
      <c r="I602" s="2"/>
      <c r="J602" s="2"/>
      <c r="K602" s="2"/>
      <c r="L602" s="2"/>
      <c r="M602" s="2"/>
      <c r="N602" s="2"/>
    </row>
    <row r="603" spans="1:14" x14ac:dyDescent="0.3">
      <c r="A603" s="225" t="str">
        <f>Лист16!B24</f>
        <v xml:space="preserve">Картофель   с 01.09. по 31.10.-25% </v>
      </c>
      <c r="B603" s="225">
        <f>Лист16!C24</f>
        <v>29</v>
      </c>
      <c r="C603" s="225">
        <f>Лист16!D24</f>
        <v>38</v>
      </c>
      <c r="D603" s="225">
        <f>Лист16!E24</f>
        <v>22</v>
      </c>
      <c r="E603" s="225">
        <f>Лист16!F24</f>
        <v>29</v>
      </c>
      <c r="F603" s="220"/>
      <c r="G603" s="220"/>
      <c r="H603" s="3"/>
      <c r="I603" s="3"/>
      <c r="J603" s="3"/>
      <c r="K603" s="3"/>
      <c r="L603" s="3"/>
      <c r="M603" s="3"/>
      <c r="N603" s="3"/>
    </row>
    <row r="604" spans="1:14" x14ac:dyDescent="0.3">
      <c r="A604" s="225" t="str">
        <f>Лист16!B41</f>
        <v xml:space="preserve">Картофель   с 01.09. по 31.10.-25% </v>
      </c>
      <c r="B604" s="225">
        <f>Лист16!C41</f>
        <v>31</v>
      </c>
      <c r="C604" s="225">
        <f>Лист16!D41</f>
        <v>44</v>
      </c>
      <c r="D604" s="225">
        <f>Лист16!E41</f>
        <v>25</v>
      </c>
      <c r="E604" s="225">
        <f>Лист16!F41</f>
        <v>33</v>
      </c>
      <c r="F604" s="226"/>
      <c r="G604" s="226"/>
      <c r="H604" s="135"/>
      <c r="I604" s="135"/>
      <c r="J604" s="135"/>
      <c r="K604" s="135"/>
      <c r="L604" s="4"/>
      <c r="M604" s="4"/>
      <c r="N604" s="4"/>
    </row>
    <row r="605" spans="1:14" x14ac:dyDescent="0.3">
      <c r="A605" s="225" t="str">
        <f>Лист16!B75</f>
        <v xml:space="preserve">Картофель   с 01.09. по 31.10.-25% </v>
      </c>
      <c r="B605" s="225">
        <f>Лист16!C75</f>
        <v>170</v>
      </c>
      <c r="C605" s="225">
        <f>Лист16!D75</f>
        <v>170</v>
      </c>
      <c r="D605" s="225">
        <f>Лист16!E75</f>
        <v>128</v>
      </c>
      <c r="E605" s="225">
        <f>Лист16!F75</f>
        <v>128</v>
      </c>
      <c r="F605" s="226"/>
      <c r="G605" s="226"/>
      <c r="H605" s="135"/>
      <c r="I605" s="135"/>
      <c r="J605" s="135"/>
      <c r="K605" s="135"/>
      <c r="L605" s="4"/>
      <c r="M605" s="4"/>
      <c r="N605" s="4"/>
    </row>
    <row r="606" spans="1:14" x14ac:dyDescent="0.3">
      <c r="A606" s="225" t="str">
        <f>Лист17!B35</f>
        <v xml:space="preserve">Картофель   с 01.09. по 31.10.-25% </v>
      </c>
      <c r="B606" s="225">
        <f>Лист17!C35</f>
        <v>29</v>
      </c>
      <c r="C606" s="225">
        <f>Лист17!D35</f>
        <v>40</v>
      </c>
      <c r="D606" s="225">
        <f>Лист17!E35</f>
        <v>22</v>
      </c>
      <c r="E606" s="225">
        <f>Лист17!F35</f>
        <v>30</v>
      </c>
      <c r="F606" s="226"/>
      <c r="G606" s="226"/>
      <c r="H606" s="226"/>
      <c r="I606" s="226"/>
      <c r="J606" s="226"/>
      <c r="K606" s="226"/>
      <c r="L606" s="221"/>
      <c r="M606" s="221"/>
      <c r="N606" s="221"/>
    </row>
    <row r="607" spans="1:14" x14ac:dyDescent="0.3">
      <c r="A607" s="225" t="str">
        <f>Лист17!B69</f>
        <v xml:space="preserve">Картофель   с 01.09. по 31.10.-25% </v>
      </c>
      <c r="B607" s="225">
        <f>Лист17!C69</f>
        <v>177</v>
      </c>
      <c r="C607" s="225">
        <f>Лист17!D69</f>
        <v>200</v>
      </c>
      <c r="D607" s="225">
        <f>Лист17!E69</f>
        <v>133</v>
      </c>
      <c r="E607" s="225">
        <f>Лист17!F69</f>
        <v>150</v>
      </c>
      <c r="F607" s="226"/>
      <c r="G607" s="226"/>
      <c r="H607" s="226"/>
      <c r="I607" s="226"/>
      <c r="J607" s="226"/>
      <c r="K607" s="226"/>
      <c r="L607" s="221"/>
      <c r="M607" s="221"/>
      <c r="N607" s="221"/>
    </row>
    <row r="608" spans="1:14" x14ac:dyDescent="0.3">
      <c r="A608" s="225" t="str">
        <f>Лист18!B21</f>
        <v xml:space="preserve">Картофель   с 01.09. по 31.10.-25% </v>
      </c>
      <c r="B608" s="225">
        <f>Лист18!C21</f>
        <v>31</v>
      </c>
      <c r="C608" s="225">
        <f>Лист18!D21</f>
        <v>46</v>
      </c>
      <c r="D608" s="225">
        <f>Лист18!E21</f>
        <v>24</v>
      </c>
      <c r="E608" s="225">
        <f>Лист18!F21</f>
        <v>35</v>
      </c>
      <c r="F608" s="226"/>
      <c r="G608" s="226"/>
      <c r="H608" s="135"/>
      <c r="I608" s="135"/>
      <c r="J608" s="135"/>
      <c r="K608" s="135"/>
      <c r="L608" s="4"/>
      <c r="M608" s="4"/>
      <c r="N608" s="4"/>
    </row>
    <row r="609" spans="1:14" x14ac:dyDescent="0.3">
      <c r="A609" s="225" t="str">
        <f>Лист18!B31</f>
        <v xml:space="preserve">Картофель   с 01.09. по 31.10.-25% </v>
      </c>
      <c r="B609" s="225">
        <f>Лист18!C31</f>
        <v>57</v>
      </c>
      <c r="C609" s="225">
        <f>Лист18!D31</f>
        <v>77</v>
      </c>
      <c r="D609" s="225">
        <f>Лист18!E31</f>
        <v>43</v>
      </c>
      <c r="E609" s="225">
        <f>Лист18!F31</f>
        <v>58</v>
      </c>
      <c r="F609" s="226"/>
      <c r="G609" s="226"/>
      <c r="H609" s="135"/>
      <c r="I609" s="135"/>
      <c r="J609" s="135"/>
      <c r="K609" s="135"/>
      <c r="L609" s="4"/>
      <c r="M609" s="4"/>
      <c r="N609" s="4"/>
    </row>
    <row r="610" spans="1:14" x14ac:dyDescent="0.3">
      <c r="A610" s="225" t="str">
        <f>Лист18!B57</f>
        <v xml:space="preserve">Картофель   с 01.09. по 31.10.-25% </v>
      </c>
      <c r="B610" s="225">
        <f>Лист18!C57</f>
        <v>65</v>
      </c>
      <c r="C610" s="225">
        <f>Лист18!D57</f>
        <v>72</v>
      </c>
      <c r="D610" s="225">
        <f>Лист18!E57</f>
        <v>49</v>
      </c>
      <c r="E610" s="225">
        <f>Лист18!F57</f>
        <v>54</v>
      </c>
      <c r="F610" s="226"/>
      <c r="G610" s="226"/>
      <c r="H610" s="135"/>
      <c r="I610" s="135"/>
      <c r="J610" s="135"/>
      <c r="K610" s="135"/>
      <c r="L610" s="4"/>
      <c r="M610" s="4"/>
      <c r="N610" s="4"/>
    </row>
    <row r="611" spans="1:14" x14ac:dyDescent="0.3">
      <c r="A611" s="225" t="str">
        <f>Лист19!B47</f>
        <v xml:space="preserve">Картофель   с 01.09. по 31.10.-25% </v>
      </c>
      <c r="B611" s="225">
        <f>Лист19!C47</f>
        <v>49</v>
      </c>
      <c r="C611" s="225">
        <f>Лист19!D47</f>
        <v>55</v>
      </c>
      <c r="D611" s="225">
        <f>Лист19!E47</f>
        <v>37</v>
      </c>
      <c r="E611" s="225">
        <f>Лист19!F47</f>
        <v>41</v>
      </c>
      <c r="F611" s="226"/>
      <c r="G611" s="226"/>
      <c r="H611" s="135"/>
      <c r="I611" s="135"/>
      <c r="J611" s="135"/>
      <c r="K611" s="135"/>
      <c r="L611" s="4"/>
      <c r="M611" s="4"/>
      <c r="N611" s="4"/>
    </row>
    <row r="612" spans="1:14" x14ac:dyDescent="0.3">
      <c r="A612" s="225" t="str">
        <f>Лист19!B74</f>
        <v xml:space="preserve">Картофель   с 01.09. по 31.10.-25% </v>
      </c>
      <c r="B612" s="225">
        <f>Лист19!C74</f>
        <v>86</v>
      </c>
      <c r="C612" s="225">
        <f>Лист19!D74</f>
        <v>93</v>
      </c>
      <c r="D612" s="225">
        <f>Лист19!E74</f>
        <v>65</v>
      </c>
      <c r="E612" s="225">
        <f>Лист19!F74</f>
        <v>70</v>
      </c>
      <c r="F612" s="226"/>
      <c r="G612" s="226"/>
      <c r="H612" s="226"/>
      <c r="I612" s="226"/>
      <c r="J612" s="226"/>
      <c r="K612" s="226"/>
      <c r="L612" s="221"/>
      <c r="M612" s="221"/>
      <c r="N612" s="221"/>
    </row>
    <row r="613" spans="1:14" x14ac:dyDescent="0.3">
      <c r="A613" s="225" t="str">
        <f>Лист20!B24</f>
        <v xml:space="preserve">Картофель   с 01.09. по 31.10.-25% </v>
      </c>
      <c r="B613" s="225">
        <f>Лист20!C24</f>
        <v>26</v>
      </c>
      <c r="C613" s="225">
        <f>Лист20!D24</f>
        <v>34</v>
      </c>
      <c r="D613" s="225">
        <f>Лист20!E24</f>
        <v>20</v>
      </c>
      <c r="E613" s="225">
        <f>Лист20!F24</f>
        <v>26</v>
      </c>
      <c r="F613" s="226"/>
      <c r="G613" s="226"/>
      <c r="H613" s="226"/>
      <c r="I613" s="226"/>
      <c r="J613" s="226"/>
      <c r="K613" s="226"/>
      <c r="L613" s="221"/>
      <c r="M613" s="221"/>
      <c r="N613" s="221"/>
    </row>
    <row r="614" spans="1:14" x14ac:dyDescent="0.3">
      <c r="A614" s="225" t="str">
        <f>Лист20!B37</f>
        <v xml:space="preserve">Картофель   с 01.09. по 31.10.-25% </v>
      </c>
      <c r="B614" s="225">
        <f>Лист20!C37</f>
        <v>57</v>
      </c>
      <c r="C614" s="225">
        <f>Лист20!D37</f>
        <v>77</v>
      </c>
      <c r="D614" s="225">
        <f>Лист20!E37</f>
        <v>43</v>
      </c>
      <c r="E614" s="225">
        <f>Лист20!F37</f>
        <v>58</v>
      </c>
      <c r="F614" s="226"/>
      <c r="G614" s="226"/>
      <c r="H614" s="135"/>
      <c r="I614" s="135"/>
      <c r="J614" s="135"/>
      <c r="K614" s="135"/>
      <c r="L614" s="4"/>
      <c r="M614" s="4"/>
      <c r="N614" s="4"/>
    </row>
    <row r="615" spans="1:14" x14ac:dyDescent="0.3">
      <c r="A615" s="225" t="str">
        <f>Лист20!B73</f>
        <v xml:space="preserve">Картофель   с 01.09. по 31.10.-25% </v>
      </c>
      <c r="B615" s="225">
        <f>Лист20!C73</f>
        <v>129</v>
      </c>
      <c r="C615" s="225">
        <f>Лист20!D73</f>
        <v>136</v>
      </c>
      <c r="D615" s="225">
        <f>Лист20!E73</f>
        <v>97</v>
      </c>
      <c r="E615" s="225">
        <f>Лист20!F73</f>
        <v>102</v>
      </c>
      <c r="F615" s="226"/>
      <c r="G615" s="226"/>
      <c r="H615" s="226"/>
      <c r="I615" s="226"/>
      <c r="J615" s="226"/>
      <c r="K615" s="226"/>
      <c r="L615" s="221"/>
      <c r="M615" s="221"/>
      <c r="N615" s="221"/>
    </row>
    <row r="616" spans="1:14" x14ac:dyDescent="0.3">
      <c r="A616" s="225" t="str">
        <f>Лист1!B36</f>
        <v xml:space="preserve">Картофель   с 01.11. по 31.12.-30% </v>
      </c>
      <c r="B616" s="225">
        <f>Лист1!C36</f>
        <v>61</v>
      </c>
      <c r="C616" s="225">
        <f>Лист1!D36</f>
        <v>83</v>
      </c>
      <c r="D616" s="225">
        <f>Лист1!E36</f>
        <v>43</v>
      </c>
      <c r="E616" s="225">
        <f>Лист1!F36</f>
        <v>58</v>
      </c>
      <c r="F616" s="226"/>
      <c r="G616" s="227" t="str">
        <f>A617</f>
        <v xml:space="preserve">Картофель   с 01.11. по 31.12.-30% </v>
      </c>
      <c r="H616" s="135">
        <f>B616+B617+B618+B619+B620+B621+B622+B623+B624+B625+B626+B627+B628+B629+B630+B631+B632+B633+B634+B635+B636+B637+B638+B639+B640+B641+B642+B643+B644+B645+B646+B647+B648+B649+B650+B651+B652+B653+B654+B655+B656+B658+B657+B659+B660</f>
        <v>3417</v>
      </c>
      <c r="I616" s="135">
        <f>C616+C617+C618+C619+C620+C621+C622+C623+C624+C625+C626+C627+C628+C629+C630+C631+C632+C633+C634+C635+C636+C637+C638+C639+C640+C641+C642+C643+C644+C645+C646+C647+C648+C649+C650+C651+C652+C653+C654+C655+C656+C658+C657+C659+C660</f>
        <v>3993</v>
      </c>
      <c r="J616" s="135">
        <f>D616+D617+D618+D619+D620+D621+D622+D623+D624+D625+D626+D627+D628+D629+D630+D631+D632+D633+D634+D635+D636+D637+D638+D639+D640+D641+D642+D643+D644+D645+D646+D647+D648+D649+D650+D651+D652+D653+D654+D655+D656+D658+D657+D659+D660</f>
        <v>2400</v>
      </c>
      <c r="K616" s="135">
        <f>E616+E617+E618+E619+E620+E621+E622+E623+E624+E625+E626+E627+E628+E629+E630+E631+E632+E633+E634+E635+E636+E637+E638+E639+E640+E641+E642+E643+E644+E645+E646+E647+E648+E649+E650+E651+E652+E653+E654+E655+E656+E658+E657+E659+E660</f>
        <v>2800</v>
      </c>
      <c r="L616" s="4"/>
      <c r="M616" s="4"/>
      <c r="N616" s="4"/>
    </row>
    <row r="617" spans="1:14" x14ac:dyDescent="0.3">
      <c r="A617" s="225" t="str">
        <f>Лист1!B52</f>
        <v xml:space="preserve">Картофель   с 01.11. по 31.12.-30% </v>
      </c>
      <c r="B617" s="225">
        <f>Лист1!C52</f>
        <v>117</v>
      </c>
      <c r="C617" s="225">
        <f>Лист1!D52</f>
        <v>124</v>
      </c>
      <c r="D617" s="225">
        <f>Лист1!E52</f>
        <v>82</v>
      </c>
      <c r="E617" s="225">
        <f>Лист1!F52</f>
        <v>87</v>
      </c>
      <c r="F617" s="226"/>
      <c r="G617" s="226"/>
      <c r="H617" s="135"/>
      <c r="I617" s="135"/>
      <c r="J617" s="135"/>
      <c r="K617" s="135"/>
      <c r="L617" s="4"/>
      <c r="M617" s="4"/>
      <c r="N617" s="4"/>
    </row>
    <row r="618" spans="1:14" x14ac:dyDescent="0.3">
      <c r="A618" s="225" t="str">
        <f>Лист1!B72</f>
        <v xml:space="preserve">Картофель   с 01.11. по 31.12.-30% </v>
      </c>
      <c r="B618" s="225">
        <f>Лист1!C72</f>
        <v>119</v>
      </c>
      <c r="C618" s="225">
        <f>Лист1!D72</f>
        <v>129</v>
      </c>
      <c r="D618" s="225">
        <f>Лист1!E72</f>
        <v>83</v>
      </c>
      <c r="E618" s="225">
        <f>Лист1!F72</f>
        <v>90</v>
      </c>
      <c r="F618" s="226"/>
      <c r="G618" s="226"/>
      <c r="H618" s="226"/>
      <c r="I618" s="226"/>
      <c r="J618" s="226"/>
      <c r="K618" s="226"/>
      <c r="L618" s="221"/>
      <c r="M618" s="221"/>
      <c r="N618" s="221"/>
    </row>
    <row r="619" spans="1:14" x14ac:dyDescent="0.3">
      <c r="A619" s="225" t="str">
        <f>Лист2!B28</f>
        <v xml:space="preserve">Картофель   с 01.11. по 31.12.-30% </v>
      </c>
      <c r="B619" s="225">
        <f>Лист2!C28</f>
        <v>24</v>
      </c>
      <c r="C619" s="225">
        <f>Лист2!D28</f>
        <v>31</v>
      </c>
      <c r="D619" s="225">
        <f>Лист2!E28</f>
        <v>17</v>
      </c>
      <c r="E619" s="225">
        <f>Лист2!F28</f>
        <v>22</v>
      </c>
      <c r="F619" s="220"/>
      <c r="G619" s="220"/>
      <c r="H619" s="2"/>
      <c r="I619" s="2"/>
      <c r="J619" s="2"/>
      <c r="K619" s="2"/>
      <c r="L619" s="2"/>
      <c r="M619" s="2"/>
      <c r="N619" s="2"/>
    </row>
    <row r="620" spans="1:14" x14ac:dyDescent="0.3">
      <c r="A620" s="225" t="str">
        <f>Лист2!B38</f>
        <v xml:space="preserve">Картофель   с 01.11. по 31.12.-30% </v>
      </c>
      <c r="B620" s="225">
        <f>Лист2!C38</f>
        <v>23</v>
      </c>
      <c r="C620" s="225">
        <f>Лист2!D38</f>
        <v>30</v>
      </c>
      <c r="D620" s="225">
        <f>Лист2!E38</f>
        <v>16</v>
      </c>
      <c r="E620" s="225">
        <f>Лист2!F38</f>
        <v>21</v>
      </c>
      <c r="F620" s="226"/>
      <c r="G620" s="226"/>
      <c r="H620" s="135"/>
      <c r="I620" s="135"/>
      <c r="J620" s="135"/>
      <c r="K620" s="135"/>
      <c r="L620" s="4"/>
      <c r="M620" s="4"/>
      <c r="N620" s="4"/>
    </row>
    <row r="621" spans="1:14" x14ac:dyDescent="0.3">
      <c r="A621" s="225" t="str">
        <f>Лист3!B31</f>
        <v xml:space="preserve">Картофель   с 01.11. по 31.12.-30% </v>
      </c>
      <c r="B621" s="225">
        <f>Лист3!C31</f>
        <v>61</v>
      </c>
      <c r="C621" s="225">
        <f>Лист3!D31</f>
        <v>83</v>
      </c>
      <c r="D621" s="225">
        <f>Лист3!E31</f>
        <v>43</v>
      </c>
      <c r="E621" s="225">
        <f>Лист3!F31</f>
        <v>58</v>
      </c>
      <c r="F621" s="226"/>
      <c r="G621" s="226"/>
      <c r="H621" s="226"/>
      <c r="I621" s="226"/>
      <c r="J621" s="226"/>
      <c r="K621" s="226"/>
      <c r="L621" s="221"/>
      <c r="M621" s="221"/>
      <c r="N621" s="221"/>
    </row>
    <row r="622" spans="1:14" x14ac:dyDescent="0.3">
      <c r="A622" s="225" t="str">
        <f>Лист3!B64</f>
        <v xml:space="preserve">Картофель   с 01.11. по 31.12.-30% </v>
      </c>
      <c r="B622" s="225">
        <f>Лист3!C64</f>
        <v>132</v>
      </c>
      <c r="C622" s="225">
        <f>Лист3!D64</f>
        <v>143</v>
      </c>
      <c r="D622" s="225">
        <f>Лист3!E64</f>
        <v>92</v>
      </c>
      <c r="E622" s="225">
        <f>Лист3!F64</f>
        <v>100</v>
      </c>
      <c r="F622" s="226"/>
      <c r="G622" s="226"/>
      <c r="H622" s="135"/>
      <c r="I622" s="135"/>
      <c r="J622" s="135"/>
      <c r="K622" s="135"/>
      <c r="L622" s="4"/>
      <c r="M622" s="4"/>
      <c r="N622" s="4"/>
    </row>
    <row r="623" spans="1:14" x14ac:dyDescent="0.3">
      <c r="A623" s="225" t="str">
        <f>Лист4!B25</f>
        <v xml:space="preserve">Картофель   с 01.11. по 31.12.-30% </v>
      </c>
      <c r="B623" s="225">
        <f>Лист4!C25</f>
        <v>38</v>
      </c>
      <c r="C623" s="225">
        <f>Лист4!D25</f>
        <v>57</v>
      </c>
      <c r="D623" s="225">
        <f>Лист4!E25</f>
        <v>27</v>
      </c>
      <c r="E623" s="225">
        <f>Лист4!F25</f>
        <v>40</v>
      </c>
      <c r="F623" s="226"/>
      <c r="G623" s="226"/>
      <c r="H623" s="135"/>
      <c r="I623" s="135"/>
      <c r="J623" s="135"/>
      <c r="K623" s="135"/>
      <c r="L623" s="4"/>
      <c r="M623" s="4"/>
      <c r="N623" s="4"/>
    </row>
    <row r="624" spans="1:14" x14ac:dyDescent="0.3">
      <c r="A624" s="225" t="str">
        <f>Лист4!B35</f>
        <v xml:space="preserve">Картофель   с 01.11. по 31.12.-30% </v>
      </c>
      <c r="B624" s="225">
        <f>Лист4!C35</f>
        <v>64</v>
      </c>
      <c r="C624" s="225">
        <f>Лист4!D35</f>
        <v>86</v>
      </c>
      <c r="D624" s="225">
        <f>Лист4!E35</f>
        <v>45</v>
      </c>
      <c r="E624" s="225">
        <f>Лист4!F35</f>
        <v>60</v>
      </c>
      <c r="F624" s="226"/>
      <c r="G624" s="226"/>
      <c r="H624" s="226"/>
      <c r="I624" s="226"/>
      <c r="J624" s="226"/>
      <c r="K624" s="226"/>
      <c r="L624" s="221"/>
      <c r="M624" s="221"/>
      <c r="N624" s="221"/>
    </row>
    <row r="625" spans="1:14" x14ac:dyDescent="0.3">
      <c r="A625" s="225" t="str">
        <f>Лист4!B70</f>
        <v xml:space="preserve">Картофель   с 01.11. по 31.12.-30% </v>
      </c>
      <c r="B625" s="225">
        <f>Лист4!C70</f>
        <v>41</v>
      </c>
      <c r="C625" s="225">
        <f>Лист4!D70</f>
        <v>51</v>
      </c>
      <c r="D625" s="225">
        <f>Лист4!E70</f>
        <v>29</v>
      </c>
      <c r="E625" s="225">
        <f>Лист4!F70</f>
        <v>36</v>
      </c>
      <c r="F625" s="226"/>
      <c r="G625" s="226"/>
      <c r="H625" s="226"/>
      <c r="I625" s="226"/>
      <c r="J625" s="226"/>
      <c r="K625" s="226"/>
      <c r="L625" s="221"/>
      <c r="M625" s="221"/>
      <c r="N625" s="221"/>
    </row>
    <row r="626" spans="1:14" x14ac:dyDescent="0.3">
      <c r="A626" s="225" t="str">
        <f>Лист5!B33</f>
        <v xml:space="preserve">Картофель   с 01.11. по 31.12.-30% </v>
      </c>
      <c r="B626" s="225">
        <f>Лист5!C33</f>
        <v>16</v>
      </c>
      <c r="C626" s="225">
        <f>Лист5!D33</f>
        <v>21</v>
      </c>
      <c r="D626" s="225">
        <f>Лист5!E33</f>
        <v>11</v>
      </c>
      <c r="E626" s="225">
        <f>Лист5!F33</f>
        <v>15</v>
      </c>
      <c r="F626" s="226"/>
      <c r="G626" s="226"/>
      <c r="H626" s="135"/>
      <c r="I626" s="135"/>
      <c r="J626" s="135"/>
      <c r="K626" s="135"/>
      <c r="L626" s="4"/>
      <c r="M626" s="4"/>
      <c r="N626" s="4"/>
    </row>
    <row r="627" spans="1:14" x14ac:dyDescent="0.3">
      <c r="A627" s="225" t="str">
        <f>Лист6!B32</f>
        <v xml:space="preserve">Картофель   с 01.11. по 31.12.-30% </v>
      </c>
      <c r="B627" s="225">
        <f>Лист6!C32</f>
        <v>61</v>
      </c>
      <c r="C627" s="225">
        <f>Лист6!D32</f>
        <v>82</v>
      </c>
      <c r="D627" s="225">
        <f>Лист6!E32</f>
        <v>43</v>
      </c>
      <c r="E627" s="225">
        <f>Лист6!F32</f>
        <v>57</v>
      </c>
      <c r="F627" s="227"/>
      <c r="G627" s="227"/>
      <c r="H627" s="227"/>
      <c r="I627" s="227"/>
      <c r="J627" s="227"/>
      <c r="K627" s="227"/>
      <c r="L627" s="10"/>
      <c r="M627" s="10"/>
      <c r="N627" s="10"/>
    </row>
    <row r="628" spans="1:14" x14ac:dyDescent="0.3">
      <c r="A628" s="225" t="str">
        <f>Лист6!B43</f>
        <v xml:space="preserve">Картофель   с 01.11. по 31.12.-30% </v>
      </c>
      <c r="B628" s="225">
        <f>Лист6!C43</f>
        <v>157</v>
      </c>
      <c r="C628" s="225">
        <f>Лист6!D43</f>
        <v>189</v>
      </c>
      <c r="D628" s="225">
        <f>Лист6!E43</f>
        <v>110</v>
      </c>
      <c r="E628" s="225">
        <f>Лист6!F43</f>
        <v>132</v>
      </c>
      <c r="F628" s="226"/>
      <c r="G628" s="226"/>
      <c r="H628" s="226"/>
      <c r="I628" s="226"/>
      <c r="J628" s="226"/>
      <c r="K628" s="226"/>
      <c r="L628" s="221"/>
      <c r="M628" s="221"/>
      <c r="N628" s="221"/>
    </row>
    <row r="629" spans="1:14" s="1" customFormat="1" x14ac:dyDescent="0.3">
      <c r="A629" s="225" t="str">
        <f>Лист7!B29</f>
        <v xml:space="preserve">Картофель   с 01.11. по 31.12.-30% </v>
      </c>
      <c r="B629" s="225">
        <f>Лист7!C29</f>
        <v>34</v>
      </c>
      <c r="C629" s="225">
        <f>Лист7!D29</f>
        <v>44</v>
      </c>
      <c r="D629" s="225">
        <f>Лист7!E29</f>
        <v>24</v>
      </c>
      <c r="E629" s="225">
        <f>Лист7!F29</f>
        <v>31</v>
      </c>
      <c r="F629" s="220"/>
      <c r="G629" s="220"/>
      <c r="H629" s="2"/>
      <c r="I629" s="2"/>
      <c r="J629" s="2"/>
      <c r="K629" s="2"/>
      <c r="L629" s="2"/>
      <c r="M629" s="2"/>
      <c r="N629" s="2"/>
    </row>
    <row r="630" spans="1:14" x14ac:dyDescent="0.3">
      <c r="A630" s="225" t="str">
        <f>Лист7!B41</f>
        <v xml:space="preserve">Картофель   с 01.11. по 31.12.-30% </v>
      </c>
      <c r="B630" s="225">
        <f>Лист7!C41</f>
        <v>36</v>
      </c>
      <c r="C630" s="225">
        <f>Лист7!D41</f>
        <v>49</v>
      </c>
      <c r="D630" s="225">
        <f>Лист7!E41</f>
        <v>25</v>
      </c>
      <c r="E630" s="225">
        <f>Лист7!F41</f>
        <v>34</v>
      </c>
      <c r="F630" s="226"/>
      <c r="G630" s="226"/>
      <c r="H630" s="135"/>
      <c r="I630" s="135"/>
      <c r="J630" s="135"/>
      <c r="K630" s="135"/>
      <c r="L630" s="4"/>
      <c r="M630" s="4"/>
      <c r="N630" s="4"/>
    </row>
    <row r="631" spans="1:14" x14ac:dyDescent="0.3">
      <c r="A631" s="225" t="str">
        <f>Лист7!B77</f>
        <v xml:space="preserve">Картофель   с 01.11. по 31.12.-30% </v>
      </c>
      <c r="B631" s="225">
        <f>Лист7!C77</f>
        <v>163</v>
      </c>
      <c r="C631" s="225">
        <f>Лист7!D77</f>
        <v>172</v>
      </c>
      <c r="D631" s="225">
        <f>Лист7!E77</f>
        <v>114</v>
      </c>
      <c r="E631" s="225">
        <f>Лист7!F77</f>
        <v>120</v>
      </c>
      <c r="F631" s="226"/>
      <c r="G631" s="226"/>
      <c r="H631" s="226"/>
      <c r="I631" s="226"/>
      <c r="J631" s="226"/>
      <c r="K631" s="226"/>
      <c r="L631" s="221"/>
      <c r="M631" s="221"/>
      <c r="N631" s="221"/>
    </row>
    <row r="632" spans="1:14" x14ac:dyDescent="0.3">
      <c r="A632" s="225" t="str">
        <f>Лист8!B72</f>
        <v xml:space="preserve">Картофель   с 01.11. по 31.12.-30% </v>
      </c>
      <c r="B632" s="225">
        <f>Лист8!C72</f>
        <v>41</v>
      </c>
      <c r="C632" s="225">
        <f>Лист8!D72</f>
        <v>46</v>
      </c>
      <c r="D632" s="225">
        <f>Лист8!E72</f>
        <v>29</v>
      </c>
      <c r="E632" s="225">
        <f>Лист8!F72</f>
        <v>32</v>
      </c>
      <c r="F632" s="226"/>
      <c r="G632" s="226"/>
      <c r="H632" s="226"/>
      <c r="I632" s="226"/>
      <c r="J632" s="226"/>
      <c r="K632" s="226"/>
      <c r="L632" s="221"/>
      <c r="M632" s="221"/>
      <c r="N632" s="221"/>
    </row>
    <row r="633" spans="1:14" x14ac:dyDescent="0.3">
      <c r="A633" s="225" t="str">
        <f>Лист9!B24</f>
        <v xml:space="preserve">Картофель   с 01.11. по 31.12.-30% </v>
      </c>
      <c r="B633" s="225">
        <f>Лист9!C24</f>
        <v>19</v>
      </c>
      <c r="C633" s="225">
        <f>Лист9!D24</f>
        <v>32</v>
      </c>
      <c r="D633" s="225">
        <f>Лист9!E24</f>
        <v>14</v>
      </c>
      <c r="E633" s="225">
        <f>Лист9!F24</f>
        <v>23</v>
      </c>
      <c r="F633" s="220"/>
      <c r="G633" s="220"/>
      <c r="H633" s="3"/>
      <c r="I633" s="3"/>
      <c r="J633" s="3"/>
      <c r="K633" s="3"/>
      <c r="L633" s="3"/>
      <c r="M633" s="3"/>
      <c r="N633" s="3"/>
    </row>
    <row r="634" spans="1:14" x14ac:dyDescent="0.3">
      <c r="A634" s="225" t="str">
        <f>Лист9!B38</f>
        <v xml:space="preserve">Картофель   с 01.11. по 31.12.-30% </v>
      </c>
      <c r="B634" s="225">
        <f>Лист9!C38</f>
        <v>33</v>
      </c>
      <c r="C634" s="225">
        <f>Лист9!D38</f>
        <v>47</v>
      </c>
      <c r="D634" s="225">
        <f>Лист9!E38</f>
        <v>25</v>
      </c>
      <c r="E634" s="225">
        <f>Лист9!F38</f>
        <v>33</v>
      </c>
      <c r="F634" s="220"/>
      <c r="G634" s="220"/>
      <c r="H634" s="2"/>
      <c r="I634" s="2"/>
      <c r="J634" s="2"/>
      <c r="K634" s="2"/>
      <c r="L634" s="2"/>
      <c r="M634" s="2"/>
      <c r="N634" s="2"/>
    </row>
    <row r="635" spans="1:14" x14ac:dyDescent="0.3">
      <c r="A635" s="225" t="str">
        <f>Лист10!B31</f>
        <v xml:space="preserve">Картофель   с 01.11. по 31.12.-30% </v>
      </c>
      <c r="B635" s="225">
        <f>Лист10!C31</f>
        <v>26</v>
      </c>
      <c r="C635" s="225">
        <f>Лист10!D31</f>
        <v>34</v>
      </c>
      <c r="D635" s="225">
        <f>Лист10!E31</f>
        <v>18</v>
      </c>
      <c r="E635" s="225">
        <f>Лист10!F31</f>
        <v>24</v>
      </c>
      <c r="F635" s="226"/>
      <c r="G635" s="226"/>
      <c r="H635" s="135"/>
      <c r="I635" s="135"/>
      <c r="J635" s="135"/>
      <c r="K635" s="135"/>
      <c r="L635" s="4"/>
      <c r="M635" s="4"/>
      <c r="N635" s="4"/>
    </row>
    <row r="636" spans="1:14" x14ac:dyDescent="0.3">
      <c r="A636" s="225" t="str">
        <f>Лист10!B78</f>
        <v xml:space="preserve">Картофель   с 01.11. по 31.12.-30% </v>
      </c>
      <c r="B636" s="225">
        <f>Лист10!C78</f>
        <v>277</v>
      </c>
      <c r="C636" s="225">
        <f>Лист10!D78</f>
        <v>282</v>
      </c>
      <c r="D636" s="225">
        <f>Лист10!E78</f>
        <v>194</v>
      </c>
      <c r="E636" s="225">
        <f>Лист10!F78</f>
        <v>197</v>
      </c>
      <c r="F636" s="220"/>
      <c r="G636" s="220"/>
      <c r="H636" s="2"/>
      <c r="I636" s="2"/>
      <c r="J636" s="2"/>
      <c r="K636" s="2"/>
      <c r="L636" s="2"/>
      <c r="M636" s="2"/>
      <c r="N636" s="2"/>
    </row>
    <row r="637" spans="1:14" x14ac:dyDescent="0.3">
      <c r="A637" s="225" t="str">
        <f>Лист11!B31</f>
        <v xml:space="preserve">Картофель   с 01.11. по 31.12.-30% </v>
      </c>
      <c r="B637" s="225">
        <f>Лист11!C31</f>
        <v>54</v>
      </c>
      <c r="C637" s="225">
        <f>Лист11!D31</f>
        <v>73</v>
      </c>
      <c r="D637" s="225">
        <f>Лист11!E31</f>
        <v>38</v>
      </c>
      <c r="E637" s="225">
        <f>Лист11!F31</f>
        <v>51</v>
      </c>
      <c r="F637" s="226"/>
      <c r="G637" s="226"/>
      <c r="H637" s="226"/>
      <c r="I637" s="226"/>
      <c r="J637" s="226"/>
      <c r="K637" s="226"/>
      <c r="L637" s="221"/>
      <c r="M637" s="221"/>
      <c r="N637" s="221"/>
    </row>
    <row r="638" spans="1:14" x14ac:dyDescent="0.3">
      <c r="A638" s="225" t="str">
        <f>Лист11!B47</f>
        <v xml:space="preserve">Картофель   с 01.11. по 31.12.-30% </v>
      </c>
      <c r="B638" s="225">
        <f>Лист11!C47</f>
        <v>82</v>
      </c>
      <c r="C638" s="225">
        <f>Лист11!D47</f>
        <v>97</v>
      </c>
      <c r="D638" s="225">
        <f>Лист11!E47</f>
        <v>57</v>
      </c>
      <c r="E638" s="225">
        <f>Лист11!F47</f>
        <v>68</v>
      </c>
      <c r="F638" s="220"/>
      <c r="G638" s="220"/>
      <c r="H638" s="2"/>
      <c r="I638" s="2"/>
      <c r="J638" s="2"/>
      <c r="K638" s="2"/>
      <c r="L638" s="2"/>
      <c r="M638" s="2"/>
      <c r="N638" s="2"/>
    </row>
    <row r="639" spans="1:14" x14ac:dyDescent="0.3">
      <c r="A639" s="225" t="str">
        <f>Лист12!B25</f>
        <v xml:space="preserve">Картофель   с 01.11. по 31.12.-30% </v>
      </c>
      <c r="B639" s="225">
        <f>Лист12!C25</f>
        <v>21</v>
      </c>
      <c r="C639" s="225">
        <f>Лист12!D25</f>
        <v>36</v>
      </c>
      <c r="D639" s="225">
        <f>Лист12!E25</f>
        <v>15</v>
      </c>
      <c r="E639" s="225">
        <f>Лист12!F25</f>
        <v>25</v>
      </c>
      <c r="F639" s="220"/>
      <c r="G639" s="220"/>
      <c r="H639" s="2"/>
      <c r="I639" s="2"/>
      <c r="J639" s="2"/>
      <c r="K639" s="2"/>
      <c r="L639" s="2"/>
      <c r="M639" s="2"/>
      <c r="N639" s="2"/>
    </row>
    <row r="640" spans="1:14" x14ac:dyDescent="0.3">
      <c r="A640" s="225" t="str">
        <f>Лист12!B35</f>
        <v xml:space="preserve">Картофель   с 01.11. по 31.12.-30% </v>
      </c>
      <c r="B640" s="225">
        <f>Лист12!C35</f>
        <v>77</v>
      </c>
      <c r="C640" s="225">
        <f>Лист12!D35</f>
        <v>100</v>
      </c>
      <c r="D640" s="225">
        <f>Лист12!E35</f>
        <v>54</v>
      </c>
      <c r="E640" s="225">
        <f>Лист12!F35</f>
        <v>70</v>
      </c>
      <c r="F640" s="226"/>
      <c r="G640" s="226"/>
      <c r="H640" s="226"/>
      <c r="I640" s="226"/>
      <c r="J640" s="226"/>
      <c r="K640" s="226"/>
      <c r="L640" s="221"/>
      <c r="M640" s="221"/>
      <c r="N640" s="221"/>
    </row>
    <row r="641" spans="1:14" x14ac:dyDescent="0.3">
      <c r="A641" s="225" t="str">
        <f>Лист12!B78</f>
        <v xml:space="preserve">Картофель   с 01.11. по 31.12.-30% </v>
      </c>
      <c r="B641" s="225">
        <f>Лист12!C78</f>
        <v>139</v>
      </c>
      <c r="C641" s="225">
        <f>Лист12!D78</f>
        <v>146</v>
      </c>
      <c r="D641" s="225">
        <f>Лист12!E78</f>
        <v>97</v>
      </c>
      <c r="E641" s="225">
        <f>Лист12!F78</f>
        <v>102</v>
      </c>
      <c r="F641" s="226"/>
      <c r="G641" s="226"/>
      <c r="H641" s="135"/>
      <c r="I641" s="135"/>
      <c r="J641" s="135"/>
      <c r="K641" s="135"/>
      <c r="L641" s="4"/>
      <c r="M641" s="4"/>
      <c r="N641" s="4"/>
    </row>
    <row r="642" spans="1:14" x14ac:dyDescent="0.3">
      <c r="A642" s="225" t="str">
        <f>Лист13!B36</f>
        <v xml:space="preserve">Картофель   с 01.11. по 31.12.-30% </v>
      </c>
      <c r="B642" s="225">
        <f>Лист13!C36</f>
        <v>61</v>
      </c>
      <c r="C642" s="225">
        <f>Лист13!D36</f>
        <v>83</v>
      </c>
      <c r="D642" s="225">
        <f>Лист13!E36</f>
        <v>43</v>
      </c>
      <c r="E642" s="225">
        <f>Лист13!F36</f>
        <v>58</v>
      </c>
      <c r="F642" s="226"/>
      <c r="G642" s="226"/>
      <c r="H642" s="135"/>
      <c r="I642" s="135"/>
      <c r="J642" s="135"/>
      <c r="K642" s="135"/>
      <c r="L642" s="4"/>
      <c r="M642" s="4"/>
      <c r="N642" s="4"/>
    </row>
    <row r="643" spans="1:14" x14ac:dyDescent="0.3">
      <c r="A643" s="225" t="str">
        <f>Лист13!B72</f>
        <v xml:space="preserve">Картофель   с 01.11. по 31.12.-30% </v>
      </c>
      <c r="B643" s="225">
        <f>Лист13!C72</f>
        <v>104</v>
      </c>
      <c r="C643" s="225">
        <f>Лист13!D72</f>
        <v>110</v>
      </c>
      <c r="D643" s="225">
        <f>Лист13!E72</f>
        <v>73</v>
      </c>
      <c r="E643" s="225">
        <f>Лист13!F72</f>
        <v>83</v>
      </c>
      <c r="F643" s="220"/>
      <c r="G643" s="220"/>
      <c r="H643" s="2"/>
      <c r="I643" s="2"/>
      <c r="J643" s="2"/>
      <c r="K643" s="2"/>
      <c r="L643" s="2"/>
      <c r="M643" s="2"/>
      <c r="N643" s="2"/>
    </row>
    <row r="644" spans="1:14" x14ac:dyDescent="0.3">
      <c r="A644" s="225" t="str">
        <f>Лист14!B37</f>
        <v xml:space="preserve">Картофель   с 01.11. по 31.12.-30% </v>
      </c>
      <c r="B644" s="225">
        <f>Лист14!C37</f>
        <v>37</v>
      </c>
      <c r="C644" s="225">
        <f>Лист14!D37</f>
        <v>50</v>
      </c>
      <c r="D644" s="225">
        <f>Лист14!E37</f>
        <v>26</v>
      </c>
      <c r="E644" s="225">
        <f>Лист14!F37</f>
        <v>35</v>
      </c>
      <c r="F644" s="226"/>
      <c r="G644" s="226"/>
      <c r="H644" s="226"/>
      <c r="I644" s="226"/>
      <c r="J644" s="226"/>
      <c r="K644" s="226"/>
      <c r="L644" s="221"/>
      <c r="M644" s="221"/>
      <c r="N644" s="221"/>
    </row>
    <row r="645" spans="1:14" x14ac:dyDescent="0.3">
      <c r="A645" s="225" t="str">
        <f>Лист14!B70</f>
        <v xml:space="preserve">Картофель   с 01.11. по 31.12.-30% </v>
      </c>
      <c r="B645" s="225">
        <f>Лист14!C70</f>
        <v>160</v>
      </c>
      <c r="C645" s="225">
        <f>Лист14!D70</f>
        <v>172</v>
      </c>
      <c r="D645" s="225">
        <f>Лист14!E70</f>
        <v>112</v>
      </c>
      <c r="E645" s="225">
        <f>Лист14!F70</f>
        <v>121</v>
      </c>
      <c r="F645" s="226"/>
      <c r="G645" s="226"/>
      <c r="H645" s="226"/>
      <c r="I645" s="226"/>
      <c r="J645" s="226"/>
      <c r="K645" s="226"/>
      <c r="L645" s="221"/>
      <c r="M645" s="221"/>
      <c r="N645" s="221"/>
    </row>
    <row r="646" spans="1:14" x14ac:dyDescent="0.3">
      <c r="A646" s="225" t="str">
        <f>Лист15!B27</f>
        <v xml:space="preserve">Картофель   с 01.11. по 31.12.-30% </v>
      </c>
      <c r="B646" s="225">
        <f>Лист15!C27</f>
        <v>20</v>
      </c>
      <c r="C646" s="225">
        <f>Лист15!D27</f>
        <v>27</v>
      </c>
      <c r="D646" s="225">
        <f>Лист15!E27</f>
        <v>14</v>
      </c>
      <c r="E646" s="225">
        <f>Лист15!F27</f>
        <v>19</v>
      </c>
      <c r="F646" s="226"/>
      <c r="G646" s="226"/>
      <c r="H646" s="135"/>
      <c r="I646" s="135"/>
      <c r="J646" s="135"/>
      <c r="K646" s="135"/>
      <c r="L646" s="4"/>
      <c r="M646" s="4"/>
      <c r="N646" s="4"/>
    </row>
    <row r="647" spans="1:14" x14ac:dyDescent="0.3">
      <c r="A647" s="225" t="str">
        <f>Лист15!B42</f>
        <v xml:space="preserve">Картофель   с 01.11. по 31.12.-30% </v>
      </c>
      <c r="B647" s="225">
        <f>Лист15!C42</f>
        <v>113</v>
      </c>
      <c r="C647" s="225">
        <f>Лист15!D42</f>
        <v>120</v>
      </c>
      <c r="D647" s="225">
        <f>Лист15!E42</f>
        <v>79</v>
      </c>
      <c r="E647" s="225">
        <f>Лист15!F42</f>
        <v>84</v>
      </c>
      <c r="F647" s="220"/>
      <c r="G647" s="220"/>
      <c r="H647" s="3"/>
      <c r="I647" s="3"/>
      <c r="J647" s="3"/>
      <c r="K647" s="3"/>
      <c r="L647" s="3"/>
      <c r="M647" s="3"/>
      <c r="N647" s="3"/>
    </row>
    <row r="648" spans="1:14" x14ac:dyDescent="0.3">
      <c r="A648" s="225" t="str">
        <f>Лист16!B25</f>
        <v xml:space="preserve">Картофель   с 01.11. по 31.12.-30% </v>
      </c>
      <c r="B648" s="225">
        <f>Лист16!C25</f>
        <v>31</v>
      </c>
      <c r="C648" s="225">
        <f>Лист16!D25</f>
        <v>41</v>
      </c>
      <c r="D648" s="225">
        <f>Лист16!E25</f>
        <v>22</v>
      </c>
      <c r="E648" s="225">
        <f>Лист16!F25</f>
        <v>29</v>
      </c>
      <c r="F648" s="226"/>
      <c r="G648" s="226"/>
      <c r="H648" s="226"/>
      <c r="I648" s="226"/>
      <c r="J648" s="226"/>
      <c r="K648" s="226"/>
      <c r="L648" s="221"/>
      <c r="M648" s="221"/>
      <c r="N648" s="221"/>
    </row>
    <row r="649" spans="1:14" x14ac:dyDescent="0.3">
      <c r="A649" s="225" t="str">
        <f>Лист16!B42</f>
        <v xml:space="preserve">Картофель   с 01.11. по 31.12.-30% </v>
      </c>
      <c r="B649" s="225">
        <f>Лист16!C42</f>
        <v>33</v>
      </c>
      <c r="C649" s="225">
        <f>Лист16!D42</f>
        <v>47</v>
      </c>
      <c r="D649" s="225">
        <f>Лист16!E42</f>
        <v>25</v>
      </c>
      <c r="E649" s="225">
        <f>Лист16!F42</f>
        <v>33</v>
      </c>
      <c r="F649" s="226"/>
      <c r="G649" s="226"/>
      <c r="H649" s="226"/>
      <c r="I649" s="226"/>
      <c r="J649" s="226"/>
      <c r="K649" s="226"/>
      <c r="L649" s="221"/>
      <c r="M649" s="221"/>
      <c r="N649" s="221"/>
    </row>
    <row r="650" spans="1:14" x14ac:dyDescent="0.3">
      <c r="A650" s="225" t="str">
        <f>Лист16!B76</f>
        <v xml:space="preserve">Картофель   с 01.11. по 31.12.-30% </v>
      </c>
      <c r="B650" s="225">
        <f>Лист16!C76</f>
        <v>183</v>
      </c>
      <c r="C650" s="225">
        <f>Лист16!D76</f>
        <v>183</v>
      </c>
      <c r="D650" s="225">
        <f>Лист16!E76</f>
        <v>128</v>
      </c>
      <c r="E650" s="225">
        <f>Лист16!F76</f>
        <v>128</v>
      </c>
      <c r="F650" s="220"/>
      <c r="G650" s="220"/>
      <c r="H650" s="3"/>
      <c r="I650" s="3"/>
      <c r="J650" s="3"/>
      <c r="K650" s="3"/>
      <c r="L650" s="3"/>
      <c r="M650" s="3"/>
      <c r="N650" s="3"/>
    </row>
    <row r="651" spans="1:14" x14ac:dyDescent="0.3">
      <c r="A651" s="225" t="str">
        <f>Лист17!B36</f>
        <v xml:space="preserve">Картофель   с 01.11. по 31.12.-30% </v>
      </c>
      <c r="B651" s="225">
        <f>Лист17!C36</f>
        <v>31</v>
      </c>
      <c r="C651" s="225">
        <f>Лист17!D36</f>
        <v>43</v>
      </c>
      <c r="D651" s="225">
        <f>Лист17!E36</f>
        <v>22</v>
      </c>
      <c r="E651" s="225">
        <f>Лист17!F36</f>
        <v>30</v>
      </c>
      <c r="F651" s="220"/>
      <c r="G651" s="220"/>
      <c r="H651" s="3"/>
      <c r="I651" s="3"/>
      <c r="J651" s="3"/>
      <c r="K651" s="3"/>
      <c r="L651" s="3"/>
      <c r="M651" s="3"/>
      <c r="N651" s="3"/>
    </row>
    <row r="652" spans="1:14" x14ac:dyDescent="0.3">
      <c r="A652" s="225" t="str">
        <f>Лист17!B70</f>
        <v xml:space="preserve">Картофель   с 01.11. по 31.12.-30% </v>
      </c>
      <c r="B652" s="225">
        <f>Лист17!C70</f>
        <v>190</v>
      </c>
      <c r="C652" s="225">
        <f>Лист17!D70</f>
        <v>215</v>
      </c>
      <c r="D652" s="225">
        <f>Лист17!E70</f>
        <v>133</v>
      </c>
      <c r="E652" s="225">
        <f>Лист17!F70</f>
        <v>150</v>
      </c>
      <c r="F652" s="226"/>
      <c r="G652" s="226"/>
      <c r="H652" s="135"/>
      <c r="I652" s="135"/>
      <c r="J652" s="135"/>
      <c r="K652" s="135"/>
      <c r="L652" s="4"/>
      <c r="M652" s="4"/>
      <c r="N652" s="4"/>
    </row>
    <row r="653" spans="1:14" x14ac:dyDescent="0.3">
      <c r="A653" s="225" t="str">
        <f>Лист18!B22</f>
        <v xml:space="preserve">Картофель   с 01.11. по 31.12.-30% </v>
      </c>
      <c r="B653" s="225">
        <f>Лист18!C22</f>
        <v>33</v>
      </c>
      <c r="C653" s="225">
        <f>Лист18!D22</f>
        <v>50</v>
      </c>
      <c r="D653" s="225">
        <f>Лист18!E22</f>
        <v>24</v>
      </c>
      <c r="E653" s="225">
        <f>Лист18!F22</f>
        <v>35</v>
      </c>
      <c r="F653" s="220"/>
      <c r="G653" s="220"/>
      <c r="H653" s="3"/>
      <c r="I653" s="3"/>
      <c r="J653" s="3"/>
      <c r="K653" s="3"/>
      <c r="L653" s="3"/>
      <c r="M653" s="3"/>
      <c r="N653" s="3"/>
    </row>
    <row r="654" spans="1:14" x14ac:dyDescent="0.3">
      <c r="A654" s="225" t="str">
        <f>Лист18!B32</f>
        <v xml:space="preserve">Картофель   с 01.11. по 31.12.-30% </v>
      </c>
      <c r="B654" s="225">
        <f>Лист18!C32</f>
        <v>61</v>
      </c>
      <c r="C654" s="225">
        <f>Лист18!D32</f>
        <v>83</v>
      </c>
      <c r="D654" s="225">
        <f>Лист18!E32</f>
        <v>43</v>
      </c>
      <c r="E654" s="225">
        <f>Лист18!F32</f>
        <v>58</v>
      </c>
      <c r="F654" s="220"/>
      <c r="G654" s="220"/>
      <c r="H654" s="3"/>
      <c r="I654" s="3"/>
      <c r="J654" s="3"/>
      <c r="K654" s="3"/>
      <c r="L654" s="3"/>
      <c r="M654" s="3"/>
      <c r="N654" s="3"/>
    </row>
    <row r="655" spans="1:14" x14ac:dyDescent="0.3">
      <c r="A655" s="225" t="str">
        <f>Лист18!B58</f>
        <v xml:space="preserve">Картофель   с 01.11. по 31.12.-30% </v>
      </c>
      <c r="B655" s="225">
        <f>Лист18!C58</f>
        <v>70</v>
      </c>
      <c r="C655" s="225">
        <f>Лист18!D58</f>
        <v>77</v>
      </c>
      <c r="D655" s="225">
        <f>Лист18!E58</f>
        <v>49</v>
      </c>
      <c r="E655" s="225">
        <f>Лист18!F58</f>
        <v>54</v>
      </c>
      <c r="F655" s="220"/>
      <c r="G655" s="220"/>
      <c r="H655" s="3"/>
      <c r="I655" s="3"/>
      <c r="J655" s="3"/>
      <c r="K655" s="3"/>
      <c r="L655" s="3"/>
      <c r="M655" s="3"/>
      <c r="N655" s="3"/>
    </row>
    <row r="656" spans="1:14" x14ac:dyDescent="0.3">
      <c r="A656" s="225" t="str">
        <f>Лист19!B48</f>
        <v xml:space="preserve">Картофель   с 01.11. по 31.12.-30% </v>
      </c>
      <c r="B656" s="225">
        <f>Лист19!C48</f>
        <v>53</v>
      </c>
      <c r="C656" s="225">
        <f>Лист19!D48</f>
        <v>59</v>
      </c>
      <c r="D656" s="225">
        <f>Лист19!E48</f>
        <v>37</v>
      </c>
      <c r="E656" s="225">
        <f>Лист19!F48</f>
        <v>41</v>
      </c>
      <c r="F656" s="226"/>
      <c r="G656" s="226"/>
      <c r="H656" s="135"/>
      <c r="I656" s="135"/>
      <c r="J656" s="135"/>
      <c r="K656" s="135"/>
      <c r="L656" s="4"/>
      <c r="M656" s="4"/>
      <c r="N656" s="4"/>
    </row>
    <row r="657" spans="1:14" x14ac:dyDescent="0.3">
      <c r="A657" s="225" t="str">
        <f>Лист19!B75</f>
        <v xml:space="preserve">Картофель   с 01.11. по 31.12.-30% </v>
      </c>
      <c r="B657" s="225">
        <f>Лист19!C75</f>
        <v>93</v>
      </c>
      <c r="C657" s="225">
        <f>Лист19!D75</f>
        <v>100</v>
      </c>
      <c r="D657" s="225">
        <f>Лист19!E75</f>
        <v>65</v>
      </c>
      <c r="E657" s="225">
        <f>Лист19!F75</f>
        <v>70</v>
      </c>
      <c r="F657" s="226"/>
      <c r="G657" s="226"/>
      <c r="H657" s="135"/>
      <c r="I657" s="135"/>
      <c r="J657" s="135"/>
      <c r="K657" s="135"/>
      <c r="L657" s="4"/>
      <c r="M657" s="4"/>
      <c r="N657" s="4"/>
    </row>
    <row r="658" spans="1:14" x14ac:dyDescent="0.3">
      <c r="A658" s="225" t="str">
        <f>Лист20!B25</f>
        <v xml:space="preserve">Картофель   с 01.11. по 31.12.-30% </v>
      </c>
      <c r="B658" s="225">
        <f>Лист20!C25</f>
        <v>28</v>
      </c>
      <c r="C658" s="225">
        <f>Лист20!D25</f>
        <v>37</v>
      </c>
      <c r="D658" s="225">
        <f>Лист20!E25</f>
        <v>20</v>
      </c>
      <c r="E658" s="225">
        <f>Лист20!F25</f>
        <v>26</v>
      </c>
      <c r="F658" s="220"/>
      <c r="G658" s="220"/>
      <c r="H658" s="3"/>
      <c r="I658" s="3"/>
      <c r="J658" s="3"/>
      <c r="K658" s="3"/>
      <c r="L658" s="3"/>
      <c r="M658" s="3"/>
      <c r="N658" s="3"/>
    </row>
    <row r="659" spans="1:14" x14ac:dyDescent="0.3">
      <c r="A659" s="225" t="str">
        <f>Лист20!B38</f>
        <v xml:space="preserve">Картофель   с 01.11. по 31.12.-30% </v>
      </c>
      <c r="B659" s="225">
        <f>Лист20!C38</f>
        <v>61</v>
      </c>
      <c r="C659" s="225">
        <f>Лист20!D38</f>
        <v>83</v>
      </c>
      <c r="D659" s="225">
        <f>Лист20!E38</f>
        <v>43</v>
      </c>
      <c r="E659" s="225">
        <f>Лист20!F38</f>
        <v>58</v>
      </c>
      <c r="F659" s="226"/>
      <c r="G659" s="226"/>
      <c r="H659" s="226"/>
      <c r="I659" s="226"/>
      <c r="J659" s="226"/>
      <c r="K659" s="226"/>
      <c r="L659" s="9"/>
      <c r="M659" s="9"/>
      <c r="N659" s="9"/>
    </row>
    <row r="660" spans="1:14" x14ac:dyDescent="0.3">
      <c r="A660" s="225" t="str">
        <f>Лист20!B74</f>
        <v xml:space="preserve">Картофель   с 01.11. по 31.12.-30% </v>
      </c>
      <c r="B660" s="225">
        <f>Лист20!C74</f>
        <v>139</v>
      </c>
      <c r="C660" s="225">
        <f>Лист20!D74</f>
        <v>146</v>
      </c>
      <c r="D660" s="225">
        <f>Лист20!E74</f>
        <v>97</v>
      </c>
      <c r="E660" s="225">
        <f>Лист20!F74</f>
        <v>102</v>
      </c>
      <c r="F660" s="227"/>
      <c r="G660" s="227"/>
      <c r="H660" s="227"/>
      <c r="I660" s="227"/>
      <c r="J660" s="227"/>
      <c r="K660" s="227"/>
      <c r="L660" s="10"/>
      <c r="M660" s="10"/>
      <c r="N660" s="10"/>
    </row>
    <row r="661" spans="1:14" hidden="1" x14ac:dyDescent="0.3">
      <c r="A661" s="225" t="str">
        <f>Лист15!B40</f>
        <v>Картофель тушёный с мясом</v>
      </c>
      <c r="B661" s="225">
        <f>Лист15!C40</f>
        <v>0</v>
      </c>
      <c r="C661" s="225">
        <f>Лист15!D40</f>
        <v>0</v>
      </c>
      <c r="D661" s="225">
        <f>Лист15!E40</f>
        <v>160</v>
      </c>
      <c r="E661" s="225">
        <f>Лист15!F40</f>
        <v>170</v>
      </c>
      <c r="F661" s="227"/>
      <c r="G661" s="227"/>
      <c r="H661" s="227"/>
      <c r="I661" s="227"/>
      <c r="J661" s="227"/>
      <c r="K661" s="227"/>
      <c r="L661" s="10"/>
      <c r="M661" s="10"/>
      <c r="N661" s="10"/>
    </row>
    <row r="662" spans="1:14" hidden="1" x14ac:dyDescent="0.3">
      <c r="A662" s="225" t="str">
        <f>Лист10!B44</f>
        <v>Капуста тушеная</v>
      </c>
      <c r="B662" s="225">
        <f>Лист10!C44</f>
        <v>0</v>
      </c>
      <c r="C662" s="225">
        <f>Лист10!D44</f>
        <v>0</v>
      </c>
      <c r="D662" s="225">
        <f>Лист10!E44</f>
        <v>105</v>
      </c>
      <c r="E662" s="225">
        <f>Лист10!F44</f>
        <v>230</v>
      </c>
      <c r="F662" s="226"/>
      <c r="G662" s="226"/>
      <c r="H662" s="135"/>
      <c r="I662" s="135"/>
      <c r="J662" s="135"/>
      <c r="K662" s="135"/>
      <c r="L662" s="4"/>
      <c r="M662" s="4"/>
      <c r="N662" s="4"/>
    </row>
    <row r="663" spans="1:14" hidden="1" x14ac:dyDescent="0.3">
      <c r="A663" s="225" t="str">
        <f>Лист16!B73</f>
        <v>Картофельное пюре</v>
      </c>
      <c r="B663" s="225">
        <f>Лист16!C73</f>
        <v>0</v>
      </c>
      <c r="C663" s="225">
        <f>Лист16!D73</f>
        <v>0</v>
      </c>
      <c r="D663" s="225">
        <f>Лист16!E73</f>
        <v>150</v>
      </c>
      <c r="E663" s="225">
        <f>Лист16!F73</f>
        <v>150</v>
      </c>
      <c r="F663" s="226"/>
      <c r="G663" s="226"/>
      <c r="H663" s="135"/>
      <c r="I663" s="135"/>
      <c r="J663" s="135"/>
      <c r="K663" s="135"/>
      <c r="L663" s="4"/>
      <c r="M663" s="4"/>
      <c r="N663" s="4"/>
    </row>
    <row r="664" spans="1:14" hidden="1" x14ac:dyDescent="0.3">
      <c r="A664" s="225" t="str">
        <f>Лист8!B40</f>
        <v>Морковь отварная</v>
      </c>
      <c r="B664" s="225">
        <f>Лист8!C40</f>
        <v>0</v>
      </c>
      <c r="C664" s="225">
        <f>Лист8!D40</f>
        <v>0</v>
      </c>
      <c r="D664" s="225">
        <f>Лист8!E40</f>
        <v>105</v>
      </c>
      <c r="E664" s="225">
        <f>Лист8!F40</f>
        <v>158</v>
      </c>
      <c r="F664" s="226"/>
      <c r="G664" s="226"/>
      <c r="H664" s="135"/>
      <c r="I664" s="135"/>
      <c r="J664" s="135"/>
      <c r="K664" s="135"/>
      <c r="L664" s="4"/>
      <c r="M664" s="4"/>
      <c r="N664" s="4"/>
    </row>
    <row r="665" spans="1:14" hidden="1" x14ac:dyDescent="0.3">
      <c r="A665" s="225" t="str">
        <f>Лист7!B71</f>
        <v xml:space="preserve">Картофельные оладьи со свежей капустой </v>
      </c>
      <c r="B665" s="225">
        <f>Лист7!C71</f>
        <v>0</v>
      </c>
      <c r="C665" s="225">
        <f>Лист7!D71</f>
        <v>0</v>
      </c>
      <c r="D665" s="225">
        <f>Лист7!E71</f>
        <v>190</v>
      </c>
      <c r="E665" s="225">
        <f>Лист7!F71</f>
        <v>200</v>
      </c>
      <c r="F665" s="226"/>
      <c r="G665" s="226"/>
      <c r="H665" s="226"/>
      <c r="I665" s="226"/>
      <c r="J665" s="226"/>
      <c r="K665" s="226"/>
      <c r="L665" s="221"/>
      <c r="M665" s="221"/>
      <c r="N665" s="221"/>
    </row>
    <row r="666" spans="1:14" hidden="1" x14ac:dyDescent="0.3">
      <c r="A666" s="225" t="str">
        <f>Лист9!B5</f>
        <v xml:space="preserve">Каша "Дружба" </v>
      </c>
      <c r="B666" s="225">
        <f>Лист9!C5</f>
        <v>0</v>
      </c>
      <c r="C666" s="225">
        <f>Лист9!D5</f>
        <v>0</v>
      </c>
      <c r="D666" s="225">
        <f>Лист9!E5</f>
        <v>150</v>
      </c>
      <c r="E666" s="225">
        <f>Лист9!F5</f>
        <v>200</v>
      </c>
      <c r="F666" s="227"/>
      <c r="G666" s="227"/>
      <c r="H666" s="227"/>
      <c r="I666" s="227"/>
      <c r="J666" s="227"/>
      <c r="K666" s="227"/>
      <c r="L666" s="10"/>
      <c r="M666" s="10"/>
      <c r="N666" s="10"/>
    </row>
    <row r="667" spans="1:14" hidden="1" x14ac:dyDescent="0.3">
      <c r="A667" s="225" t="str">
        <f>Лист13!B5</f>
        <v>Каша "Рябчик"</v>
      </c>
      <c r="B667" s="225">
        <f>Лист13!C5</f>
        <v>0</v>
      </c>
      <c r="C667" s="225">
        <f>Лист13!D5</f>
        <v>0</v>
      </c>
      <c r="D667" s="225">
        <f>Лист13!E5</f>
        <v>150</v>
      </c>
      <c r="E667" s="225">
        <f>Лист13!F5</f>
        <v>200</v>
      </c>
      <c r="F667" s="226"/>
      <c r="G667" s="226"/>
      <c r="H667" s="226"/>
      <c r="I667" s="226"/>
      <c r="J667" s="226"/>
      <c r="K667" s="226"/>
      <c r="L667" s="221"/>
      <c r="M667" s="221"/>
      <c r="N667" s="221"/>
    </row>
    <row r="668" spans="1:14" hidden="1" x14ac:dyDescent="0.3">
      <c r="A668" s="225" t="str">
        <f>Лист19!B5</f>
        <v xml:space="preserve">Каша "Солнышко" </v>
      </c>
      <c r="B668" s="225">
        <f>Лист19!C5</f>
        <v>0</v>
      </c>
      <c r="C668" s="225">
        <f>Лист19!D5</f>
        <v>0</v>
      </c>
      <c r="D668" s="225">
        <f>Лист19!E5</f>
        <v>150</v>
      </c>
      <c r="E668" s="225">
        <f>Лист19!F5</f>
        <v>200</v>
      </c>
      <c r="F668" s="220"/>
      <c r="G668" s="220"/>
      <c r="H668" s="2"/>
      <c r="I668" s="2"/>
      <c r="J668" s="2"/>
      <c r="K668" s="2"/>
      <c r="L668" s="2"/>
      <c r="M668" s="2"/>
      <c r="N668" s="2"/>
    </row>
    <row r="669" spans="1:14" hidden="1" x14ac:dyDescent="0.3">
      <c r="A669" s="225" t="str">
        <f>Лист20!B5</f>
        <v>Каша "Янтарная"</v>
      </c>
      <c r="B669" s="225">
        <f>Лист20!C5</f>
        <v>0</v>
      </c>
      <c r="C669" s="225">
        <f>Лист20!D5</f>
        <v>0</v>
      </c>
      <c r="D669" s="225">
        <f>Лист20!E5</f>
        <v>150</v>
      </c>
      <c r="E669" s="225">
        <f>Лист20!F5</f>
        <v>200</v>
      </c>
      <c r="F669" s="220"/>
      <c r="G669" s="220"/>
      <c r="H669" s="2"/>
      <c r="I669" s="2"/>
      <c r="J669" s="2"/>
      <c r="K669" s="2"/>
      <c r="L669" s="2"/>
      <c r="M669" s="2"/>
      <c r="N669" s="2"/>
    </row>
    <row r="670" spans="1:14" hidden="1" x14ac:dyDescent="0.3">
      <c r="A670" s="225" t="str">
        <f>Лист16!B5</f>
        <v>Каша гречневая вязкая</v>
      </c>
      <c r="B670" s="225">
        <f>Лист16!C5</f>
        <v>0</v>
      </c>
      <c r="C670" s="225">
        <f>Лист16!D5</f>
        <v>0</v>
      </c>
      <c r="D670" s="225">
        <f>Лист16!E5</f>
        <v>150</v>
      </c>
      <c r="E670" s="225">
        <f>Лист16!F5</f>
        <v>200</v>
      </c>
      <c r="F670" s="226"/>
      <c r="G670" s="226"/>
      <c r="H670" s="226"/>
      <c r="I670" s="226"/>
      <c r="J670" s="226"/>
      <c r="K670" s="226"/>
      <c r="L670" s="221"/>
      <c r="M670" s="221"/>
      <c r="N670" s="221"/>
    </row>
    <row r="671" spans="1:14" hidden="1" x14ac:dyDescent="0.3">
      <c r="A671" s="225" t="str">
        <f>Лист3!B44</f>
        <v>Каша гречневая рассыпчатая с мясом</v>
      </c>
      <c r="B671" s="225">
        <f>Лист3!C44</f>
        <v>0</v>
      </c>
      <c r="C671" s="225">
        <f>Лист3!D44</f>
        <v>0</v>
      </c>
      <c r="D671" s="225">
        <f>Лист3!E44</f>
        <v>155</v>
      </c>
      <c r="E671" s="225">
        <f>Лист3!F44</f>
        <v>218</v>
      </c>
      <c r="F671" s="226"/>
      <c r="G671" s="226"/>
      <c r="H671" s="226"/>
      <c r="I671" s="226"/>
      <c r="J671" s="226"/>
      <c r="K671" s="226"/>
      <c r="L671" s="221"/>
      <c r="M671" s="221"/>
      <c r="N671" s="221"/>
    </row>
    <row r="672" spans="1:14" hidden="1" x14ac:dyDescent="0.3">
      <c r="A672" s="225" t="str">
        <f>Лист3!B5</f>
        <v>Каша молочная геркулесовая жидкая</v>
      </c>
      <c r="B672" s="225">
        <f>Лист3!C5</f>
        <v>0</v>
      </c>
      <c r="C672" s="225">
        <f>Лист3!D5</f>
        <v>0</v>
      </c>
      <c r="D672" s="225">
        <f>Лист3!E5</f>
        <v>150</v>
      </c>
      <c r="E672" s="225">
        <f>Лист3!F5</f>
        <v>200</v>
      </c>
      <c r="F672" s="227"/>
      <c r="G672" s="227"/>
      <c r="H672" s="227"/>
      <c r="I672" s="227"/>
      <c r="J672" s="227"/>
      <c r="K672" s="227"/>
      <c r="L672" s="10"/>
      <c r="M672" s="10"/>
      <c r="N672" s="10"/>
    </row>
    <row r="673" spans="1:14" hidden="1" x14ac:dyDescent="0.3">
      <c r="A673" s="225" t="str">
        <f>Лист10!B5</f>
        <v>Каша молочная геркулесовая жидкая</v>
      </c>
      <c r="B673" s="225">
        <f>Лист10!C5</f>
        <v>0</v>
      </c>
      <c r="C673" s="225">
        <f>Лист10!D5</f>
        <v>0</v>
      </c>
      <c r="D673" s="225">
        <f>Лист10!E5</f>
        <v>150</v>
      </c>
      <c r="E673" s="225">
        <f>Лист10!F5</f>
        <v>200</v>
      </c>
      <c r="F673" s="226"/>
      <c r="G673" s="226"/>
      <c r="H673" s="226"/>
      <c r="I673" s="226"/>
      <c r="J673" s="226"/>
      <c r="K673" s="226"/>
      <c r="L673" s="221"/>
      <c r="M673" s="221"/>
      <c r="N673" s="221"/>
    </row>
    <row r="674" spans="1:14" hidden="1" x14ac:dyDescent="0.3">
      <c r="A674" s="225" t="str">
        <f>Лист4!B5</f>
        <v>Каша молочная манная жидкая</v>
      </c>
      <c r="B674" s="225">
        <f>Лист4!C5</f>
        <v>0</v>
      </c>
      <c r="C674" s="225">
        <f>Лист4!D5</f>
        <v>0</v>
      </c>
      <c r="D674" s="225">
        <f>Лист4!E5</f>
        <v>150</v>
      </c>
      <c r="E674" s="225">
        <f>Лист4!F5</f>
        <v>200</v>
      </c>
      <c r="F674" s="226"/>
      <c r="G674" s="226"/>
      <c r="H674" s="226"/>
      <c r="I674" s="226"/>
      <c r="J674" s="226"/>
      <c r="K674" s="226"/>
      <c r="L674" s="221"/>
      <c r="M674" s="221"/>
      <c r="N674" s="221"/>
    </row>
    <row r="675" spans="1:14" hidden="1" x14ac:dyDescent="0.3">
      <c r="A675" s="225" t="str">
        <f>Лист14!B5</f>
        <v>Каша молочная манная жидкая с изюмом</v>
      </c>
      <c r="B675" s="225">
        <f>Лист14!C5</f>
        <v>0</v>
      </c>
      <c r="C675" s="225">
        <f>Лист14!D5</f>
        <v>0</v>
      </c>
      <c r="D675" s="225">
        <f>Лист14!E5</f>
        <v>150</v>
      </c>
      <c r="E675" s="225">
        <f>Лист14!F5</f>
        <v>200</v>
      </c>
      <c r="F675" s="226"/>
      <c r="G675" s="226"/>
      <c r="H675" s="226"/>
      <c r="I675" s="226"/>
      <c r="J675" s="226"/>
      <c r="K675" s="226"/>
      <c r="L675" s="221"/>
      <c r="M675" s="221"/>
      <c r="N675" s="221"/>
    </row>
    <row r="676" spans="1:14" hidden="1" x14ac:dyDescent="0.3">
      <c r="A676" s="225" t="str">
        <f>Лист7!B5</f>
        <v>Каша молочная пшеничная жидкая</v>
      </c>
      <c r="B676" s="225">
        <f>Лист7!C5</f>
        <v>0</v>
      </c>
      <c r="C676" s="225">
        <f>Лист7!D5</f>
        <v>0</v>
      </c>
      <c r="D676" s="225">
        <f>Лист7!E5</f>
        <v>150</v>
      </c>
      <c r="E676" s="225">
        <f>Лист7!F5</f>
        <v>200</v>
      </c>
      <c r="F676" s="137"/>
      <c r="G676" s="137"/>
      <c r="H676" s="138"/>
      <c r="I676" s="138"/>
      <c r="J676" s="138"/>
      <c r="K676" s="138"/>
      <c r="L676" s="8"/>
      <c r="M676" s="8"/>
      <c r="N676" s="8"/>
    </row>
    <row r="677" spans="1:14" hidden="1" x14ac:dyDescent="0.3">
      <c r="A677" s="225" t="str">
        <f>Лист2!B5</f>
        <v>Каша молочная рисовая жидкая</v>
      </c>
      <c r="B677" s="225">
        <f>Лист2!C5</f>
        <v>0</v>
      </c>
      <c r="C677" s="225">
        <f>Лист2!D5</f>
        <v>0</v>
      </c>
      <c r="D677" s="225">
        <f>Лист2!E5</f>
        <v>150</v>
      </c>
      <c r="E677" s="225">
        <f>Лист2!F5</f>
        <v>200</v>
      </c>
      <c r="F677" s="137"/>
      <c r="G677" s="137"/>
      <c r="H677" s="138"/>
      <c r="I677" s="138"/>
      <c r="J677" s="138"/>
      <c r="K677" s="138"/>
      <c r="L677" s="8"/>
      <c r="M677" s="8"/>
      <c r="N677" s="8"/>
    </row>
    <row r="678" spans="1:14" hidden="1" x14ac:dyDescent="0.3">
      <c r="A678" s="225" t="str">
        <f>Лист5!B5</f>
        <v>Каша молочная ячневая жидкая</v>
      </c>
      <c r="B678" s="225">
        <f>Лист5!C5</f>
        <v>0</v>
      </c>
      <c r="C678" s="225">
        <f>Лист5!D5</f>
        <v>0</v>
      </c>
      <c r="D678" s="225">
        <f>Лист5!E5</f>
        <v>150</v>
      </c>
      <c r="E678" s="225">
        <f>Лист5!F5</f>
        <v>200</v>
      </c>
      <c r="F678" s="220"/>
      <c r="G678" s="220"/>
      <c r="H678" s="6"/>
      <c r="I678" s="6"/>
      <c r="J678" s="6"/>
      <c r="K678" s="6"/>
      <c r="L678" s="6"/>
      <c r="M678" s="6"/>
      <c r="N678" s="6"/>
    </row>
    <row r="679" spans="1:14" hidden="1" x14ac:dyDescent="0.3">
      <c r="A679" s="225" t="str">
        <f>Лист12!B68</f>
        <v>Кисель апельсиновый</v>
      </c>
      <c r="B679" s="225">
        <f>Лист12!C68</f>
        <v>0</v>
      </c>
      <c r="C679" s="225">
        <f>Лист12!D68</f>
        <v>0</v>
      </c>
      <c r="D679" s="225">
        <f>Лист12!E68</f>
        <v>150</v>
      </c>
      <c r="E679" s="225">
        <f>Лист12!F68</f>
        <v>200</v>
      </c>
      <c r="F679" s="139"/>
      <c r="G679" s="139"/>
      <c r="H679" s="139"/>
      <c r="I679" s="139"/>
      <c r="J679" s="139"/>
      <c r="K679" s="139"/>
      <c r="L679" s="11"/>
      <c r="M679" s="11"/>
      <c r="N679" s="11"/>
    </row>
    <row r="680" spans="1:14" s="1" customFormat="1" hidden="1" x14ac:dyDescent="0.3">
      <c r="A680" s="225" t="str">
        <f>Лист3!B88</f>
        <v>Кисель из кураги</v>
      </c>
      <c r="B680" s="225">
        <f>Лист3!C88</f>
        <v>0</v>
      </c>
      <c r="C680" s="225">
        <f>Лист3!D88</f>
        <v>0</v>
      </c>
      <c r="D680" s="225">
        <f>Лист3!E88</f>
        <v>180</v>
      </c>
      <c r="E680" s="225">
        <f>Лист3!F88</f>
        <v>200</v>
      </c>
      <c r="F680" s="139"/>
      <c r="G680" s="139"/>
      <c r="H680" s="139"/>
      <c r="I680" s="139"/>
      <c r="J680" s="139"/>
      <c r="K680" s="139"/>
      <c r="L680" s="11"/>
      <c r="M680" s="11"/>
      <c r="N680" s="11"/>
    </row>
    <row r="681" spans="1:14" s="1" customFormat="1" hidden="1" x14ac:dyDescent="0.3">
      <c r="A681" s="225" t="str">
        <f>Лист15!B53</f>
        <v>Кисель из кураги</v>
      </c>
      <c r="B681" s="225">
        <f>Лист15!C53</f>
        <v>0</v>
      </c>
      <c r="C681" s="225">
        <f>Лист15!D53</f>
        <v>0</v>
      </c>
      <c r="D681" s="225">
        <f>Лист15!E53</f>
        <v>170</v>
      </c>
      <c r="E681" s="225">
        <f>Лист15!F53</f>
        <v>200</v>
      </c>
      <c r="F681" s="139"/>
      <c r="G681" s="139"/>
      <c r="H681" s="139"/>
      <c r="I681" s="139"/>
      <c r="J681" s="139"/>
      <c r="K681" s="139"/>
      <c r="L681" s="11"/>
      <c r="M681" s="11"/>
      <c r="N681" s="11"/>
    </row>
    <row r="682" spans="1:14" hidden="1" x14ac:dyDescent="0.3">
      <c r="A682" s="225" t="str">
        <f>Лист5!B63</f>
        <v>Кисель из свежих ягод</v>
      </c>
      <c r="B682" s="225">
        <f>Лист5!C63</f>
        <v>0</v>
      </c>
      <c r="C682" s="225">
        <f>Лист5!D63</f>
        <v>0</v>
      </c>
      <c r="D682" s="225">
        <f>Лист5!E63</f>
        <v>150</v>
      </c>
      <c r="E682" s="225">
        <f>Лист5!F63</f>
        <v>200</v>
      </c>
      <c r="F682" s="137"/>
      <c r="G682" s="137"/>
      <c r="H682" s="137"/>
      <c r="I682" s="137"/>
      <c r="J682" s="137"/>
      <c r="K682" s="137"/>
      <c r="L682" s="12"/>
      <c r="M682" s="12"/>
      <c r="N682" s="12"/>
    </row>
    <row r="683" spans="1:14" hidden="1" x14ac:dyDescent="0.3">
      <c r="A683" s="225" t="str">
        <f>Лист11!B58</f>
        <v>Кисель из свежих ягод</v>
      </c>
      <c r="B683" s="225">
        <f>Лист11!C58</f>
        <v>0</v>
      </c>
      <c r="C683" s="225">
        <f>Лист11!D58</f>
        <v>0</v>
      </c>
      <c r="D683" s="225">
        <f>Лист11!E58</f>
        <v>150</v>
      </c>
      <c r="E683" s="225">
        <f>Лист11!F58</f>
        <v>200</v>
      </c>
      <c r="F683" s="226"/>
      <c r="G683" s="226"/>
      <c r="H683" s="135"/>
      <c r="I683" s="135"/>
      <c r="J683" s="135"/>
      <c r="K683" s="135"/>
      <c r="L683" s="4"/>
      <c r="M683" s="4"/>
      <c r="N683" s="4"/>
    </row>
    <row r="684" spans="1:14" hidden="1" x14ac:dyDescent="0.3">
      <c r="A684" s="225" t="str">
        <f>Лист18!B89</f>
        <v>Кисель из свежих ягод</v>
      </c>
      <c r="B684" s="225">
        <f>Лист18!C89</f>
        <v>0</v>
      </c>
      <c r="C684" s="225">
        <f>Лист18!D89</f>
        <v>0</v>
      </c>
      <c r="D684" s="225">
        <f>Лист18!E89</f>
        <v>180</v>
      </c>
      <c r="E684" s="225">
        <f>Лист18!F89</f>
        <v>200</v>
      </c>
      <c r="F684" s="220"/>
      <c r="G684" s="220"/>
      <c r="H684" s="3"/>
      <c r="I684" s="3"/>
      <c r="J684" s="3"/>
      <c r="K684" s="3"/>
      <c r="L684" s="3"/>
      <c r="M684" s="3"/>
      <c r="N684" s="3"/>
    </row>
    <row r="685" spans="1:14" x14ac:dyDescent="0.3">
      <c r="A685" s="225" t="str">
        <f>Лист1!B107</f>
        <v>Кисломолочный продукт</v>
      </c>
      <c r="B685" s="225">
        <f>Лист1!C107</f>
        <v>154</v>
      </c>
      <c r="C685" s="225">
        <f>Лист1!D107</f>
        <v>154</v>
      </c>
      <c r="D685" s="225">
        <f>Лист1!E107</f>
        <v>150</v>
      </c>
      <c r="E685" s="225">
        <f>Лист1!F107</f>
        <v>150</v>
      </c>
      <c r="F685" s="220"/>
      <c r="G685" s="7" t="str">
        <f>A685</f>
        <v>Кисломолочный продукт</v>
      </c>
      <c r="H685" s="219">
        <f>B685+B686+B687+B688+B689+B690+B691+B692+B693+B694+B695+B696+B697+B698+B699+B700+B701+B702+B703+B704</f>
        <v>3080</v>
      </c>
      <c r="I685" s="219">
        <f>C685+C686+C687+C688+C689+C690+C691+C692+C693+C694+C695+C696+C697+C698+C699+C700+C701+C702+C703+C704</f>
        <v>3080</v>
      </c>
      <c r="J685" s="219">
        <f>D685+D686+D687+D688+D689+D690+D691+D692+D693+D694+D695+D696+D697+D698+D699+D700+D701+D702+D703+D704</f>
        <v>3000</v>
      </c>
      <c r="K685" s="219">
        <f>E685+E686+E687+E688+E689+E690+E691+E692+E693+E694+E695+E696+E697+E698+E699+E700+E701+E702+E703+E704</f>
        <v>3000</v>
      </c>
      <c r="L685" s="2"/>
      <c r="M685" s="2"/>
      <c r="N685" s="2"/>
    </row>
    <row r="686" spans="1:14" x14ac:dyDescent="0.3">
      <c r="A686" s="225" t="str">
        <f>Лист2!B85</f>
        <v>Кисломолочный продукт</v>
      </c>
      <c r="B686" s="225">
        <f>Лист2!C85</f>
        <v>154</v>
      </c>
      <c r="C686" s="225">
        <f>Лист2!D85</f>
        <v>154</v>
      </c>
      <c r="D686" s="225">
        <f>Лист2!E85</f>
        <v>150</v>
      </c>
      <c r="E686" s="225">
        <f>Лист2!F85</f>
        <v>150</v>
      </c>
      <c r="F686" s="220"/>
      <c r="G686" s="220"/>
      <c r="H686" s="2"/>
      <c r="I686" s="2"/>
      <c r="J686" s="2"/>
      <c r="K686" s="2"/>
      <c r="L686" s="2"/>
      <c r="M686" s="2"/>
      <c r="N686" s="2"/>
    </row>
    <row r="687" spans="1:14" x14ac:dyDescent="0.3">
      <c r="A687" s="225" t="str">
        <f>Лист3!B96</f>
        <v>Кисломолочный продукт</v>
      </c>
      <c r="B687" s="225">
        <f>Лист3!C96</f>
        <v>154</v>
      </c>
      <c r="C687" s="225">
        <f>Лист3!D96</f>
        <v>154</v>
      </c>
      <c r="D687" s="225">
        <f>Лист3!E96</f>
        <v>150</v>
      </c>
      <c r="E687" s="225">
        <f>Лист3!F96</f>
        <v>150</v>
      </c>
      <c r="F687" s="220"/>
      <c r="G687" s="220"/>
      <c r="H687" s="2"/>
      <c r="I687" s="2"/>
      <c r="J687" s="2"/>
      <c r="K687" s="2"/>
      <c r="L687" s="2"/>
      <c r="M687" s="2"/>
      <c r="N687" s="2"/>
    </row>
    <row r="688" spans="1:14" x14ac:dyDescent="0.3">
      <c r="A688" s="225" t="str">
        <f>Лист4!B103</f>
        <v>Кисломолочный продукт</v>
      </c>
      <c r="B688" s="225">
        <f>Лист4!C103</f>
        <v>154</v>
      </c>
      <c r="C688" s="225">
        <f>Лист4!D103</f>
        <v>154</v>
      </c>
      <c r="D688" s="225">
        <f>Лист4!E103</f>
        <v>150</v>
      </c>
      <c r="E688" s="225">
        <f>Лист4!F103</f>
        <v>150</v>
      </c>
      <c r="F688" s="226"/>
      <c r="G688" s="226"/>
      <c r="H688" s="135"/>
      <c r="I688" s="135"/>
      <c r="J688" s="135"/>
      <c r="K688" s="135"/>
      <c r="L688" s="4"/>
      <c r="M688" s="4"/>
      <c r="N688" s="4"/>
    </row>
    <row r="689" spans="1:14" x14ac:dyDescent="0.3">
      <c r="A689" s="225" t="str">
        <f>Лист5!B92</f>
        <v>Кисломолочный продукт</v>
      </c>
      <c r="B689" s="225">
        <f>Лист5!C92</f>
        <v>154</v>
      </c>
      <c r="C689" s="225">
        <f>Лист5!D92</f>
        <v>154</v>
      </c>
      <c r="D689" s="225">
        <f>Лист5!E92</f>
        <v>150</v>
      </c>
      <c r="E689" s="225">
        <f>Лист5!F92</f>
        <v>150</v>
      </c>
      <c r="F689" s="227"/>
      <c r="G689" s="227"/>
      <c r="H689" s="227"/>
      <c r="I689" s="227"/>
      <c r="J689" s="227"/>
      <c r="K689" s="227"/>
      <c r="L689" s="10"/>
      <c r="M689" s="10"/>
      <c r="N689" s="10"/>
    </row>
    <row r="690" spans="1:14" x14ac:dyDescent="0.3">
      <c r="A690" s="225" t="str">
        <f>Лист6!B94</f>
        <v>Кисломолочный продукт</v>
      </c>
      <c r="B690" s="225">
        <f>Лист6!C94</f>
        <v>154</v>
      </c>
      <c r="C690" s="225">
        <f>Лист6!D94</f>
        <v>154</v>
      </c>
      <c r="D690" s="225">
        <f>Лист6!E94</f>
        <v>150</v>
      </c>
      <c r="E690" s="225">
        <f>Лист6!F94</f>
        <v>150</v>
      </c>
      <c r="F690" s="226"/>
      <c r="G690" s="226"/>
      <c r="H690" s="226"/>
      <c r="I690" s="226"/>
      <c r="J690" s="226"/>
      <c r="K690" s="226"/>
      <c r="L690" s="221"/>
      <c r="M690" s="221"/>
      <c r="N690" s="221"/>
    </row>
    <row r="691" spans="1:14" x14ac:dyDescent="0.3">
      <c r="A691" s="225" t="str">
        <f>Лист7!B111</f>
        <v>Кисломолочный продукт</v>
      </c>
      <c r="B691" s="225">
        <f>Лист7!C111</f>
        <v>154</v>
      </c>
      <c r="C691" s="225">
        <f>Лист7!D111</f>
        <v>154</v>
      </c>
      <c r="D691" s="225">
        <f>Лист7!E111</f>
        <v>150</v>
      </c>
      <c r="E691" s="225">
        <f>Лист7!F111</f>
        <v>150</v>
      </c>
      <c r="F691" s="226"/>
      <c r="G691" s="226"/>
      <c r="H691" s="226"/>
      <c r="I691" s="226"/>
      <c r="J691" s="226"/>
      <c r="K691" s="226"/>
      <c r="L691" s="221"/>
      <c r="M691" s="221"/>
      <c r="N691" s="221"/>
    </row>
    <row r="692" spans="1:14" x14ac:dyDescent="0.3">
      <c r="A692" s="225" t="str">
        <f>Лист8!B92</f>
        <v>Кисломолочный продукт</v>
      </c>
      <c r="B692" s="225">
        <f>Лист8!C92</f>
        <v>154</v>
      </c>
      <c r="C692" s="225">
        <f>Лист8!D92</f>
        <v>154</v>
      </c>
      <c r="D692" s="225">
        <f>Лист8!E92</f>
        <v>150</v>
      </c>
      <c r="E692" s="225">
        <f>Лист8!F92</f>
        <v>150</v>
      </c>
      <c r="F692" s="226"/>
      <c r="G692" s="226"/>
      <c r="H692" s="226"/>
      <c r="I692" s="226"/>
      <c r="J692" s="226"/>
      <c r="K692" s="226"/>
      <c r="L692" s="221"/>
      <c r="M692" s="221"/>
      <c r="N692" s="221"/>
    </row>
    <row r="693" spans="1:14" x14ac:dyDescent="0.3">
      <c r="A693" s="225" t="str">
        <f>Лист9!B92</f>
        <v>Кисломолочный продукт</v>
      </c>
      <c r="B693" s="225">
        <f>Лист9!C92</f>
        <v>154</v>
      </c>
      <c r="C693" s="225">
        <f>Лист9!D92</f>
        <v>154</v>
      </c>
      <c r="D693" s="225">
        <f>Лист9!E92</f>
        <v>150</v>
      </c>
      <c r="E693" s="225">
        <f>Лист9!F92</f>
        <v>150</v>
      </c>
      <c r="F693" s="227"/>
      <c r="G693" s="227"/>
      <c r="H693" s="227"/>
      <c r="I693" s="227"/>
      <c r="J693" s="227"/>
      <c r="K693" s="227"/>
      <c r="L693" s="10"/>
      <c r="M693" s="10"/>
      <c r="N693" s="10"/>
    </row>
    <row r="694" spans="1:14" x14ac:dyDescent="0.3">
      <c r="A694" s="225" t="str">
        <f>Лист10!B91</f>
        <v>Кисломолочный продукт</v>
      </c>
      <c r="B694" s="225">
        <f>Лист10!C91</f>
        <v>154</v>
      </c>
      <c r="C694" s="225">
        <f>Лист10!D91</f>
        <v>154</v>
      </c>
      <c r="D694" s="225">
        <f>Лист10!E91</f>
        <v>150</v>
      </c>
      <c r="E694" s="225">
        <f>Лист10!F91</f>
        <v>150</v>
      </c>
      <c r="F694" s="226"/>
      <c r="G694" s="226"/>
      <c r="H694" s="135"/>
      <c r="I694" s="135"/>
      <c r="J694" s="135"/>
      <c r="K694" s="135"/>
      <c r="L694" s="4"/>
      <c r="M694" s="4"/>
      <c r="N694" s="4"/>
    </row>
    <row r="695" spans="1:14" x14ac:dyDescent="0.3">
      <c r="A695" s="225" t="str">
        <f>Лист11!B92</f>
        <v>Кисломолочный продукт</v>
      </c>
      <c r="B695" s="225">
        <f>Лист11!C92</f>
        <v>154</v>
      </c>
      <c r="C695" s="225">
        <f>Лист11!D92</f>
        <v>154</v>
      </c>
      <c r="D695" s="225">
        <f>Лист11!E92</f>
        <v>150</v>
      </c>
      <c r="E695" s="225">
        <f>Лист11!F92</f>
        <v>150</v>
      </c>
      <c r="F695" s="226"/>
      <c r="G695" s="226"/>
      <c r="H695" s="135"/>
      <c r="I695" s="135"/>
      <c r="J695" s="135"/>
      <c r="K695" s="135"/>
      <c r="L695" s="4"/>
      <c r="M695" s="4"/>
      <c r="N695" s="4"/>
    </row>
    <row r="696" spans="1:14" x14ac:dyDescent="0.3">
      <c r="A696" s="225" t="str">
        <f>Лист12!B110</f>
        <v>Кисломолочный продукт</v>
      </c>
      <c r="B696" s="225">
        <f>Лист12!C110</f>
        <v>154</v>
      </c>
      <c r="C696" s="225">
        <f>Лист12!D110</f>
        <v>154</v>
      </c>
      <c r="D696" s="225">
        <f>Лист12!E110</f>
        <v>150</v>
      </c>
      <c r="E696" s="225">
        <f>Лист12!F110</f>
        <v>150</v>
      </c>
      <c r="F696" s="227"/>
      <c r="G696" s="227"/>
      <c r="H696" s="227"/>
      <c r="I696" s="227"/>
      <c r="J696" s="227"/>
      <c r="K696" s="227"/>
      <c r="L696" s="10"/>
      <c r="M696" s="10"/>
      <c r="N696" s="10"/>
    </row>
    <row r="697" spans="1:14" x14ac:dyDescent="0.3">
      <c r="A697" s="225" t="str">
        <f>Лист13!B106</f>
        <v>Кисломолочный продукт</v>
      </c>
      <c r="B697" s="225">
        <f>Лист13!C106</f>
        <v>154</v>
      </c>
      <c r="C697" s="225">
        <f>Лист13!D106</f>
        <v>154</v>
      </c>
      <c r="D697" s="225">
        <f>Лист13!E106</f>
        <v>150</v>
      </c>
      <c r="E697" s="225">
        <f>Лист13!F106</f>
        <v>150</v>
      </c>
      <c r="F697" s="226"/>
      <c r="G697" s="226"/>
      <c r="H697" s="135"/>
      <c r="I697" s="135"/>
      <c r="J697" s="135"/>
      <c r="K697" s="135"/>
      <c r="L697" s="4"/>
      <c r="M697" s="4"/>
      <c r="N697" s="4"/>
    </row>
    <row r="698" spans="1:14" x14ac:dyDescent="0.3">
      <c r="A698" s="225" t="str">
        <f>Лист14!B91</f>
        <v>Кисломолочный продукт</v>
      </c>
      <c r="B698" s="225">
        <f>Лист14!C91</f>
        <v>154</v>
      </c>
      <c r="C698" s="225">
        <f>Лист14!D91</f>
        <v>154</v>
      </c>
      <c r="D698" s="225">
        <f>Лист14!E91</f>
        <v>150</v>
      </c>
      <c r="E698" s="225">
        <f>Лист14!F91</f>
        <v>150</v>
      </c>
      <c r="F698" s="226"/>
      <c r="G698" s="226"/>
      <c r="H698" s="135"/>
      <c r="I698" s="135"/>
      <c r="J698" s="135"/>
      <c r="K698" s="135"/>
      <c r="L698" s="4"/>
      <c r="M698" s="4"/>
      <c r="N698" s="4"/>
    </row>
    <row r="699" spans="1:14" x14ac:dyDescent="0.3">
      <c r="A699" s="225" t="str">
        <f>Лист15!B74</f>
        <v>Кисломолочный продукт</v>
      </c>
      <c r="B699" s="225">
        <f>Лист15!C74</f>
        <v>154</v>
      </c>
      <c r="C699" s="225">
        <f>Лист15!D74</f>
        <v>154</v>
      </c>
      <c r="D699" s="225">
        <f>Лист15!E74</f>
        <v>150</v>
      </c>
      <c r="E699" s="225">
        <f>Лист15!F74</f>
        <v>150</v>
      </c>
      <c r="F699" s="226"/>
      <c r="G699" s="226"/>
      <c r="H699" s="226"/>
      <c r="I699" s="226"/>
      <c r="J699" s="226"/>
      <c r="K699" s="226"/>
      <c r="L699" s="221"/>
      <c r="M699" s="221"/>
      <c r="N699" s="221"/>
    </row>
    <row r="700" spans="1:14" x14ac:dyDescent="0.3">
      <c r="A700" s="225" t="str">
        <f>Лист16!B95</f>
        <v>Кисломолочный продукт</v>
      </c>
      <c r="B700" s="225">
        <f>Лист16!C95</f>
        <v>154</v>
      </c>
      <c r="C700" s="225">
        <f>Лист16!D95</f>
        <v>154</v>
      </c>
      <c r="D700" s="225">
        <f>Лист16!E95</f>
        <v>150</v>
      </c>
      <c r="E700" s="225">
        <f>Лист16!F95</f>
        <v>150</v>
      </c>
      <c r="F700" s="226"/>
      <c r="G700" s="226"/>
      <c r="H700" s="226"/>
      <c r="I700" s="226"/>
      <c r="J700" s="226"/>
      <c r="K700" s="226"/>
      <c r="L700" s="221"/>
      <c r="M700" s="221"/>
      <c r="N700" s="221"/>
    </row>
    <row r="701" spans="1:14" x14ac:dyDescent="0.3">
      <c r="A701" s="225" t="str">
        <f>Лист17!B99</f>
        <v>Кисломолочный продукт</v>
      </c>
      <c r="B701" s="225">
        <f>Лист17!C99</f>
        <v>154</v>
      </c>
      <c r="C701" s="225">
        <f>Лист17!D99</f>
        <v>154</v>
      </c>
      <c r="D701" s="225">
        <f>Лист17!E99</f>
        <v>150</v>
      </c>
      <c r="E701" s="225">
        <f>Лист17!F99</f>
        <v>150</v>
      </c>
      <c r="F701" s="226"/>
      <c r="G701" s="226"/>
      <c r="H701" s="226"/>
      <c r="I701" s="226"/>
      <c r="J701" s="226"/>
      <c r="K701" s="226"/>
      <c r="L701" s="221"/>
      <c r="M701" s="221"/>
      <c r="N701" s="221"/>
    </row>
    <row r="702" spans="1:14" x14ac:dyDescent="0.3">
      <c r="A702" s="225" t="str">
        <f>Лист18!B98</f>
        <v>Кисломолочный продукт</v>
      </c>
      <c r="B702" s="225">
        <f>Лист18!C98</f>
        <v>154</v>
      </c>
      <c r="C702" s="225">
        <f>Лист18!D98</f>
        <v>154</v>
      </c>
      <c r="D702" s="225">
        <f>Лист18!E98</f>
        <v>150</v>
      </c>
      <c r="E702" s="225">
        <f>Лист18!F98</f>
        <v>150</v>
      </c>
      <c r="F702" s="227"/>
      <c r="G702" s="227"/>
      <c r="H702" s="227"/>
      <c r="I702" s="227"/>
      <c r="J702" s="227"/>
      <c r="K702" s="227"/>
      <c r="L702" s="10"/>
      <c r="M702" s="10"/>
      <c r="N702" s="10"/>
    </row>
    <row r="703" spans="1:14" x14ac:dyDescent="0.3">
      <c r="A703" s="225" t="str">
        <f>Лист19!B97</f>
        <v>Кисломолочный продукт</v>
      </c>
      <c r="B703" s="225">
        <f>Лист19!C97</f>
        <v>154</v>
      </c>
      <c r="C703" s="225">
        <f>Лист19!D97</f>
        <v>154</v>
      </c>
      <c r="D703" s="225">
        <f>Лист19!E97</f>
        <v>150</v>
      </c>
      <c r="E703" s="225">
        <f>Лист19!F97</f>
        <v>150</v>
      </c>
      <c r="F703" s="226"/>
      <c r="G703" s="226"/>
      <c r="H703" s="135"/>
      <c r="I703" s="135"/>
      <c r="J703" s="135"/>
      <c r="K703" s="135"/>
      <c r="L703" s="4"/>
      <c r="M703" s="4"/>
      <c r="N703" s="4"/>
    </row>
    <row r="704" spans="1:14" x14ac:dyDescent="0.3">
      <c r="A704" s="225" t="str">
        <f>Лист20!B101</f>
        <v>Кисломолочный продукт</v>
      </c>
      <c r="B704" s="225">
        <f>Лист20!C101</f>
        <v>154</v>
      </c>
      <c r="C704" s="225">
        <f>Лист20!D101</f>
        <v>154</v>
      </c>
      <c r="D704" s="225">
        <f>Лист20!E101</f>
        <v>150</v>
      </c>
      <c r="E704" s="225">
        <f>Лист20!F101</f>
        <v>150</v>
      </c>
      <c r="F704" s="226"/>
      <c r="G704" s="226"/>
      <c r="H704" s="226"/>
      <c r="I704" s="226"/>
      <c r="J704" s="226"/>
      <c r="K704" s="226"/>
      <c r="L704" s="221"/>
      <c r="M704" s="221"/>
      <c r="N704" s="221"/>
    </row>
    <row r="705" spans="1:14" hidden="1" x14ac:dyDescent="0.3">
      <c r="A705" s="225" t="str">
        <f>Лист10!B64</f>
        <v>Компот из изюма</v>
      </c>
      <c r="B705" s="225">
        <f>Лист10!C64</f>
        <v>0</v>
      </c>
      <c r="C705" s="225">
        <f>Лист10!D64</f>
        <v>0</v>
      </c>
      <c r="D705" s="225">
        <f>Лист10!E64</f>
        <v>150</v>
      </c>
      <c r="E705" s="225">
        <f>Лист10!F64</f>
        <v>200</v>
      </c>
      <c r="F705" s="220"/>
      <c r="G705" s="220"/>
      <c r="H705" s="2"/>
      <c r="I705" s="2"/>
      <c r="J705" s="2"/>
      <c r="K705" s="2"/>
      <c r="L705" s="2"/>
      <c r="M705" s="2"/>
      <c r="N705" s="2"/>
    </row>
    <row r="706" spans="1:14" hidden="1" x14ac:dyDescent="0.3">
      <c r="A706" s="225" t="str">
        <f>Лист17!B62</f>
        <v>Компот из изюма</v>
      </c>
      <c r="B706" s="225">
        <f>Лист17!C62</f>
        <v>0</v>
      </c>
      <c r="C706" s="225">
        <f>Лист17!D62</f>
        <v>0</v>
      </c>
      <c r="D706" s="225">
        <f>Лист17!E62</f>
        <v>150</v>
      </c>
      <c r="E706" s="225">
        <f>Лист17!F62</f>
        <v>200</v>
      </c>
      <c r="F706" s="226"/>
      <c r="G706" s="226"/>
      <c r="H706" s="135"/>
      <c r="I706" s="135"/>
      <c r="J706" s="135"/>
      <c r="K706" s="135"/>
      <c r="L706" s="4"/>
      <c r="M706" s="4"/>
      <c r="N706" s="4"/>
    </row>
    <row r="707" spans="1:14" hidden="1" x14ac:dyDescent="0.3">
      <c r="A707" s="225" t="str">
        <f>Лист1!B64</f>
        <v>Компот из кураги</v>
      </c>
      <c r="B707" s="225">
        <f>Лист1!C64</f>
        <v>0</v>
      </c>
      <c r="C707" s="225">
        <f>Лист1!D64</f>
        <v>0</v>
      </c>
      <c r="D707" s="225">
        <f>Лист1!E64</f>
        <v>150</v>
      </c>
      <c r="E707" s="225">
        <f>Лист1!F64</f>
        <v>200</v>
      </c>
      <c r="F707" s="226"/>
      <c r="G707" s="226"/>
      <c r="H707" s="135"/>
      <c r="I707" s="135"/>
      <c r="J707" s="135"/>
      <c r="K707" s="135"/>
      <c r="L707" s="4"/>
      <c r="M707" s="4"/>
      <c r="N707" s="4"/>
    </row>
    <row r="708" spans="1:14" hidden="1" x14ac:dyDescent="0.3">
      <c r="A708" s="225" t="str">
        <f>Лист7!B65</f>
        <v>Компот из кураги</v>
      </c>
      <c r="B708" s="225">
        <f>Лист7!C65</f>
        <v>0</v>
      </c>
      <c r="C708" s="225">
        <f>Лист7!D65</f>
        <v>0</v>
      </c>
      <c r="D708" s="225">
        <f>Лист7!E65</f>
        <v>150</v>
      </c>
      <c r="E708" s="225">
        <f>Лист7!F65</f>
        <v>200</v>
      </c>
      <c r="F708" s="226"/>
      <c r="G708" s="226"/>
      <c r="H708" s="226"/>
      <c r="I708" s="226"/>
      <c r="J708" s="226"/>
      <c r="K708" s="226"/>
      <c r="L708" s="221"/>
      <c r="M708" s="221"/>
      <c r="N708" s="221"/>
    </row>
    <row r="709" spans="1:14" hidden="1" x14ac:dyDescent="0.3">
      <c r="A709" s="225" t="str">
        <f>Лист14!B62</f>
        <v>Компот из кураги</v>
      </c>
      <c r="B709" s="225">
        <f>Лист14!C62</f>
        <v>0</v>
      </c>
      <c r="C709" s="225">
        <f>Лист14!D62</f>
        <v>0</v>
      </c>
      <c r="D709" s="225">
        <f>Лист14!E62</f>
        <v>150</v>
      </c>
      <c r="E709" s="225">
        <f>Лист14!F62</f>
        <v>200</v>
      </c>
      <c r="F709" s="226"/>
      <c r="G709" s="226"/>
      <c r="H709" s="135"/>
      <c r="I709" s="135"/>
      <c r="J709" s="135"/>
      <c r="K709" s="135"/>
      <c r="L709" s="4"/>
      <c r="M709" s="4"/>
      <c r="N709" s="4"/>
    </row>
    <row r="710" spans="1:14" hidden="1" x14ac:dyDescent="0.3">
      <c r="A710" s="225" t="str">
        <f>Лист8!B54</f>
        <v>Компот из с/фруктов</v>
      </c>
      <c r="B710" s="225">
        <f>Лист8!C54</f>
        <v>0</v>
      </c>
      <c r="C710" s="225">
        <f>Лист8!D54</f>
        <v>0</v>
      </c>
      <c r="D710" s="225">
        <f>Лист8!E54</f>
        <v>150</v>
      </c>
      <c r="E710" s="225">
        <f>Лист8!F54</f>
        <v>200</v>
      </c>
      <c r="F710" s="226"/>
      <c r="G710" s="226"/>
      <c r="H710" s="135"/>
      <c r="I710" s="135"/>
      <c r="J710" s="135"/>
      <c r="K710" s="135"/>
      <c r="L710" s="4"/>
      <c r="M710" s="4"/>
      <c r="N710" s="4"/>
    </row>
    <row r="711" spans="1:14" hidden="1" x14ac:dyDescent="0.3">
      <c r="A711" s="225" t="str">
        <f>Лист6!B54</f>
        <v>Компот из свеж. фруктов</v>
      </c>
      <c r="B711" s="225">
        <f>Лист6!C54</f>
        <v>0</v>
      </c>
      <c r="C711" s="225">
        <f>Лист6!D54</f>
        <v>0</v>
      </c>
      <c r="D711" s="225">
        <f>Лист6!E54</f>
        <v>150</v>
      </c>
      <c r="E711" s="225">
        <f>Лист6!F54</f>
        <v>200</v>
      </c>
      <c r="F711" s="226"/>
      <c r="G711" s="226"/>
      <c r="H711" s="135"/>
      <c r="I711" s="135"/>
      <c r="J711" s="135"/>
      <c r="K711" s="135"/>
      <c r="L711" s="4"/>
      <c r="M711" s="4"/>
      <c r="N711" s="4"/>
    </row>
    <row r="712" spans="1:14" hidden="1" x14ac:dyDescent="0.3">
      <c r="A712" s="225" t="str">
        <f>Лист13!B63</f>
        <v>Компот из свеж. фруктов</v>
      </c>
      <c r="B712" s="225">
        <f>Лист13!C63</f>
        <v>0</v>
      </c>
      <c r="C712" s="225">
        <f>Лист13!D63</f>
        <v>0</v>
      </c>
      <c r="D712" s="225">
        <f>Лист13!E63</f>
        <v>150</v>
      </c>
      <c r="E712" s="225">
        <f>Лист13!F63</f>
        <v>200</v>
      </c>
      <c r="F712" s="226"/>
      <c r="G712" s="226"/>
      <c r="H712" s="226"/>
      <c r="I712" s="226"/>
      <c r="J712" s="226"/>
      <c r="K712" s="226"/>
      <c r="L712" s="221"/>
      <c r="M712" s="221"/>
      <c r="N712" s="221"/>
    </row>
    <row r="713" spans="1:14" hidden="1" x14ac:dyDescent="0.3">
      <c r="A713" s="225" t="str">
        <f>Лист20!B65</f>
        <v>Компот из свеж. фруктов</v>
      </c>
      <c r="B713" s="225">
        <f>Лист20!C65</f>
        <v>0</v>
      </c>
      <c r="C713" s="225">
        <f>Лист20!D65</f>
        <v>0</v>
      </c>
      <c r="D713" s="225">
        <f>Лист20!E65</f>
        <v>150</v>
      </c>
      <c r="E713" s="225">
        <f>Лист20!F65</f>
        <v>200</v>
      </c>
      <c r="F713" s="220"/>
      <c r="G713" s="220"/>
      <c r="H713" s="3"/>
      <c r="I713" s="3"/>
      <c r="J713" s="3"/>
      <c r="K713" s="3"/>
      <c r="L713" s="3"/>
      <c r="M713" s="3"/>
      <c r="N713" s="3"/>
    </row>
    <row r="714" spans="1:14" hidden="1" x14ac:dyDescent="0.3">
      <c r="A714" s="225" t="str">
        <f>Лист2!B62</f>
        <v>Компот из свежих фруктов</v>
      </c>
      <c r="B714" s="225">
        <f>Лист2!C62</f>
        <v>0</v>
      </c>
      <c r="C714" s="225">
        <f>Лист2!D62</f>
        <v>0</v>
      </c>
      <c r="D714" s="225">
        <f>Лист2!E62</f>
        <v>150</v>
      </c>
      <c r="E714" s="225">
        <f>Лист2!F62</f>
        <v>200</v>
      </c>
      <c r="F714" s="220"/>
      <c r="G714" s="220"/>
      <c r="H714" s="3"/>
      <c r="I714" s="3"/>
      <c r="J714" s="3"/>
      <c r="K714" s="3"/>
      <c r="L714" s="3"/>
      <c r="M714" s="3"/>
      <c r="N714" s="3"/>
    </row>
    <row r="715" spans="1:14" hidden="1" x14ac:dyDescent="0.3">
      <c r="A715" s="225" t="str">
        <f>Лист9!B67</f>
        <v>Компот из свежих фруктов</v>
      </c>
      <c r="B715" s="225">
        <f>Лист9!C67</f>
        <v>0</v>
      </c>
      <c r="C715" s="225">
        <f>Лист9!D67</f>
        <v>0</v>
      </c>
      <c r="D715" s="225">
        <f>Лист9!E67</f>
        <v>150</v>
      </c>
      <c r="E715" s="225">
        <f>Лист9!F67</f>
        <v>200</v>
      </c>
      <c r="F715" s="226"/>
      <c r="G715" s="226"/>
      <c r="H715" s="226"/>
      <c r="I715" s="226"/>
      <c r="J715" s="226"/>
      <c r="K715" s="226"/>
      <c r="L715" s="221"/>
      <c r="M715" s="221"/>
      <c r="N715" s="221"/>
    </row>
    <row r="716" spans="1:14" hidden="1" x14ac:dyDescent="0.3">
      <c r="A716" s="225" t="str">
        <f>Лист16!B67</f>
        <v>Компот из свежих фруктов</v>
      </c>
      <c r="B716" s="225">
        <f>Лист16!C67</f>
        <v>0</v>
      </c>
      <c r="C716" s="225">
        <f>Лист16!D67</f>
        <v>0</v>
      </c>
      <c r="D716" s="225">
        <f>Лист16!E67</f>
        <v>150</v>
      </c>
      <c r="E716" s="225">
        <f>Лист16!F67</f>
        <v>200</v>
      </c>
      <c r="F716" s="220"/>
      <c r="G716" s="220"/>
      <c r="H716" s="3"/>
      <c r="I716" s="3"/>
      <c r="J716" s="3"/>
      <c r="K716" s="3"/>
      <c r="L716" s="3"/>
      <c r="M716" s="3"/>
      <c r="N716" s="3"/>
    </row>
    <row r="717" spans="1:14" hidden="1" x14ac:dyDescent="0.3">
      <c r="A717" s="225" t="str">
        <f>Лист19!B61</f>
        <v>Компот из свежих фруктов</v>
      </c>
      <c r="B717" s="225">
        <f>Лист19!C61</f>
        <v>0</v>
      </c>
      <c r="C717" s="225">
        <f>Лист19!D61</f>
        <v>0</v>
      </c>
      <c r="D717" s="225">
        <f>Лист19!E61</f>
        <v>150</v>
      </c>
      <c r="E717" s="225">
        <f>Лист19!F61</f>
        <v>200</v>
      </c>
      <c r="F717" s="220"/>
      <c r="G717" s="220"/>
      <c r="H717" s="3"/>
      <c r="I717" s="3"/>
      <c r="J717" s="3"/>
      <c r="K717" s="3"/>
      <c r="L717" s="3"/>
      <c r="M717" s="3"/>
      <c r="N717" s="3"/>
    </row>
    <row r="718" spans="1:14" hidden="1" x14ac:dyDescent="0.3">
      <c r="A718" s="225" t="str">
        <f>Лист3!B55</f>
        <v>Компот из сухофруктов</v>
      </c>
      <c r="B718" s="225">
        <f>Лист3!C55</f>
        <v>0</v>
      </c>
      <c r="C718" s="225">
        <f>Лист3!D55</f>
        <v>0</v>
      </c>
      <c r="D718" s="225">
        <f>Лист3!E55</f>
        <v>150</v>
      </c>
      <c r="E718" s="225">
        <f>Лист3!F55</f>
        <v>200</v>
      </c>
      <c r="F718" s="226"/>
      <c r="G718" s="226"/>
      <c r="H718" s="226"/>
      <c r="I718" s="226"/>
      <c r="J718" s="226"/>
      <c r="K718" s="226"/>
      <c r="L718" s="221"/>
      <c r="M718" s="221"/>
      <c r="N718" s="221"/>
    </row>
    <row r="719" spans="1:14" hidden="1" x14ac:dyDescent="0.3">
      <c r="A719" s="225" t="str">
        <f>Лист4!B59</f>
        <v>Компот из чернослива</v>
      </c>
      <c r="B719" s="225">
        <f>Лист4!C59</f>
        <v>0</v>
      </c>
      <c r="C719" s="225">
        <f>Лист4!D59</f>
        <v>0</v>
      </c>
      <c r="D719" s="225">
        <f>Лист4!E59</f>
        <v>150</v>
      </c>
      <c r="E719" s="225">
        <f>Лист4!F59</f>
        <v>200</v>
      </c>
      <c r="F719" s="220"/>
      <c r="G719" s="220"/>
      <c r="H719" s="3"/>
      <c r="I719" s="3"/>
      <c r="J719" s="3"/>
      <c r="K719" s="3"/>
      <c r="L719" s="3"/>
      <c r="M719" s="3"/>
      <c r="N719" s="3"/>
    </row>
    <row r="720" spans="1:14" hidden="1" x14ac:dyDescent="0.3">
      <c r="A720" s="225" t="str">
        <f>Лист15!B66</f>
        <v>Чай с сахаром</v>
      </c>
      <c r="B720" s="225">
        <f>Лист15!C66</f>
        <v>0</v>
      </c>
      <c r="C720" s="225">
        <f>Лист15!D66</f>
        <v>0</v>
      </c>
      <c r="D720" s="225">
        <f>Лист15!E66</f>
        <v>180</v>
      </c>
      <c r="E720" s="225">
        <f>Лист15!F66</f>
        <v>200</v>
      </c>
      <c r="F720" s="220"/>
      <c r="G720" s="220"/>
      <c r="H720" s="3"/>
      <c r="I720" s="3"/>
      <c r="J720" s="3"/>
      <c r="K720" s="3"/>
      <c r="L720" s="3"/>
      <c r="M720" s="3"/>
      <c r="N720" s="3"/>
    </row>
    <row r="721" spans="1:14" hidden="1" x14ac:dyDescent="0.3">
      <c r="A721" s="225" t="str">
        <f>Лист18!B75</f>
        <v>Компот из сухофруктов</v>
      </c>
      <c r="B721" s="225">
        <f>Лист18!C75</f>
        <v>0</v>
      </c>
      <c r="C721" s="225">
        <f>Лист18!D75</f>
        <v>0</v>
      </c>
      <c r="D721" s="225">
        <f>Лист18!E75</f>
        <v>150</v>
      </c>
      <c r="E721" s="225">
        <f>Лист18!F75</f>
        <v>200</v>
      </c>
      <c r="F721" s="227"/>
      <c r="G721" s="227"/>
      <c r="H721" s="227"/>
      <c r="I721" s="227"/>
      <c r="J721" s="227"/>
      <c r="K721" s="227"/>
      <c r="L721" s="10"/>
      <c r="M721" s="10"/>
      <c r="N721" s="10"/>
    </row>
    <row r="722" spans="1:14" hidden="1" x14ac:dyDescent="0.3">
      <c r="A722" s="225" t="str">
        <f>Лист2!B80</f>
        <v>Кондитерские изделия</v>
      </c>
      <c r="B722" s="225">
        <f>Лист2!C80</f>
        <v>0</v>
      </c>
      <c r="C722" s="225">
        <f>Лист2!D80</f>
        <v>0</v>
      </c>
      <c r="D722" s="225">
        <f>Лист2!E80</f>
        <v>13</v>
      </c>
      <c r="E722" s="225">
        <f>Лист2!F80</f>
        <v>42</v>
      </c>
      <c r="F722" s="226"/>
      <c r="G722" s="226"/>
      <c r="H722" s="226"/>
      <c r="I722" s="226"/>
      <c r="J722" s="226"/>
      <c r="K722" s="226"/>
      <c r="L722" s="221"/>
      <c r="M722" s="221"/>
      <c r="N722" s="221"/>
    </row>
    <row r="723" spans="1:14" hidden="1" x14ac:dyDescent="0.3">
      <c r="A723" s="225" t="str">
        <f>Лист5!B88</f>
        <v>Кондитерские изделия</v>
      </c>
      <c r="B723" s="225">
        <f>Лист5!C88</f>
        <v>0</v>
      </c>
      <c r="C723" s="225">
        <f>Лист5!D88</f>
        <v>0</v>
      </c>
      <c r="D723" s="225">
        <f>Лист5!E88</f>
        <v>13</v>
      </c>
      <c r="E723" s="225">
        <f>Лист5!F88</f>
        <v>42</v>
      </c>
      <c r="F723" s="226"/>
      <c r="G723" s="226"/>
      <c r="H723" s="226"/>
      <c r="I723" s="226"/>
      <c r="J723" s="226"/>
      <c r="K723" s="226"/>
      <c r="L723" s="221"/>
      <c r="M723" s="221"/>
      <c r="N723" s="221"/>
    </row>
    <row r="724" spans="1:14" hidden="1" x14ac:dyDescent="0.3">
      <c r="A724" s="225" t="str">
        <f>Лист9!B88</f>
        <v>Кондитерские изделия</v>
      </c>
      <c r="B724" s="225">
        <f>Лист9!C88</f>
        <v>0</v>
      </c>
      <c r="C724" s="225">
        <f>Лист9!D88</f>
        <v>0</v>
      </c>
      <c r="D724" s="225">
        <f>Лист9!E88</f>
        <v>13</v>
      </c>
      <c r="E724" s="225">
        <f>Лист9!F88</f>
        <v>42</v>
      </c>
      <c r="F724" s="227"/>
      <c r="G724" s="227"/>
      <c r="H724" s="227"/>
      <c r="I724" s="227"/>
      <c r="J724" s="227"/>
      <c r="K724" s="227"/>
      <c r="L724" s="10"/>
      <c r="M724" s="10"/>
      <c r="N724" s="10"/>
    </row>
    <row r="725" spans="1:14" hidden="1" x14ac:dyDescent="0.3">
      <c r="A725" s="225" t="str">
        <f>Лист14!B87</f>
        <v>Кондитерские изделия</v>
      </c>
      <c r="B725" s="225">
        <f>Лист14!C87</f>
        <v>0</v>
      </c>
      <c r="C725" s="225">
        <f>Лист14!D87</f>
        <v>0</v>
      </c>
      <c r="D725" s="225">
        <f>Лист14!E87</f>
        <v>13</v>
      </c>
      <c r="E725" s="225">
        <f>Лист14!F87</f>
        <v>42</v>
      </c>
      <c r="F725" s="226"/>
      <c r="G725" s="226"/>
      <c r="H725" s="135"/>
      <c r="I725" s="135"/>
      <c r="J725" s="135"/>
      <c r="K725" s="135"/>
      <c r="L725" s="4"/>
      <c r="M725" s="4"/>
      <c r="N725" s="4"/>
    </row>
    <row r="726" spans="1:14" hidden="1" x14ac:dyDescent="0.3">
      <c r="A726" s="225" t="str">
        <f>Лист15!B69</f>
        <v>Кондитерские изделия</v>
      </c>
      <c r="B726" s="225">
        <f>Лист15!C69</f>
        <v>0</v>
      </c>
      <c r="C726" s="225">
        <f>Лист15!D69</f>
        <v>0</v>
      </c>
      <c r="D726" s="225">
        <f>Лист15!E69</f>
        <v>14</v>
      </c>
      <c r="E726" s="225">
        <f>Лист15!F69</f>
        <v>42</v>
      </c>
      <c r="F726" s="220"/>
      <c r="G726" s="220"/>
      <c r="H726" s="3"/>
      <c r="I726" s="3"/>
      <c r="J726" s="3"/>
      <c r="K726" s="3"/>
      <c r="L726" s="3"/>
      <c r="M726" s="3"/>
      <c r="N726" s="3"/>
    </row>
    <row r="727" spans="1:14" hidden="1" x14ac:dyDescent="0.3">
      <c r="A727" s="225" t="str">
        <f>Лист11!B81</f>
        <v>Шанежка наливная</v>
      </c>
      <c r="B727" s="225">
        <f>Лист11!C81</f>
        <v>0</v>
      </c>
      <c r="C727" s="225">
        <f>Лист11!D81</f>
        <v>0</v>
      </c>
      <c r="D727" s="225">
        <f>Лист11!E81</f>
        <v>60</v>
      </c>
      <c r="E727" s="225">
        <f>Лист11!F81</f>
        <v>60</v>
      </c>
      <c r="F727" s="226"/>
      <c r="G727" s="226"/>
      <c r="H727" s="135"/>
      <c r="I727" s="135"/>
      <c r="J727" s="135"/>
      <c r="K727" s="135"/>
      <c r="L727" s="4"/>
      <c r="M727" s="4"/>
      <c r="N727" s="4"/>
    </row>
    <row r="728" spans="1:14" hidden="1" x14ac:dyDescent="0.3">
      <c r="A728" s="225" t="str">
        <f>Лист16!B89</f>
        <v xml:space="preserve">Кондитерские изделия </v>
      </c>
      <c r="B728" s="225">
        <f>Лист16!C89</f>
        <v>0</v>
      </c>
      <c r="C728" s="225">
        <f>Лист16!D89</f>
        <v>0</v>
      </c>
      <c r="D728" s="225">
        <f>Лист16!E89</f>
        <v>13</v>
      </c>
      <c r="E728" s="225">
        <f>Лист16!F89</f>
        <v>42</v>
      </c>
      <c r="F728" s="226"/>
      <c r="G728" s="226"/>
      <c r="H728" s="135"/>
      <c r="I728" s="135"/>
      <c r="J728" s="135"/>
      <c r="K728" s="135"/>
      <c r="L728" s="4"/>
      <c r="M728" s="4"/>
      <c r="N728" s="4"/>
    </row>
    <row r="729" spans="1:14" hidden="1" x14ac:dyDescent="0.3">
      <c r="A729" s="225" t="str">
        <f>Лист18!B93</f>
        <v xml:space="preserve">Кондитерские изделия </v>
      </c>
      <c r="B729" s="225">
        <f>Лист18!C93</f>
        <v>0</v>
      </c>
      <c r="C729" s="225">
        <f>Лист18!D93</f>
        <v>0</v>
      </c>
      <c r="D729" s="225">
        <f>Лист18!E93</f>
        <v>13</v>
      </c>
      <c r="E729" s="225">
        <f>Лист18!F93</f>
        <v>42</v>
      </c>
      <c r="F729" s="226"/>
      <c r="G729" s="226"/>
      <c r="H729" s="226"/>
      <c r="I729" s="226"/>
      <c r="J729" s="226"/>
      <c r="K729" s="226"/>
      <c r="L729" s="221"/>
      <c r="M729" s="221"/>
      <c r="N729" s="221"/>
    </row>
    <row r="730" spans="1:14" x14ac:dyDescent="0.3">
      <c r="A730" s="225" t="str">
        <f>Лист19!B80</f>
        <v>Консерва рыбная</v>
      </c>
      <c r="B730" s="225">
        <f>Лист19!C80</f>
        <v>69</v>
      </c>
      <c r="C730" s="225">
        <f>Лист19!D80</f>
        <v>74</v>
      </c>
      <c r="D730" s="225">
        <f>Лист19!E80</f>
        <v>65</v>
      </c>
      <c r="E730" s="225">
        <f>Лист19!F80</f>
        <v>70</v>
      </c>
      <c r="F730" s="220"/>
      <c r="G730" s="7" t="str">
        <f>A730</f>
        <v>Консерва рыбная</v>
      </c>
      <c r="H730" s="219">
        <f>B730</f>
        <v>69</v>
      </c>
      <c r="I730" s="219">
        <f>C730</f>
        <v>74</v>
      </c>
      <c r="J730" s="219">
        <f>D730</f>
        <v>65</v>
      </c>
      <c r="K730" s="219">
        <f>E730</f>
        <v>70</v>
      </c>
      <c r="L730" s="2"/>
      <c r="M730" s="2"/>
      <c r="N730" s="2"/>
    </row>
    <row r="731" spans="1:14" hidden="1" x14ac:dyDescent="0.3">
      <c r="A731" s="225" t="str">
        <f>Лист3!B81</f>
        <v>Коржик молочный</v>
      </c>
      <c r="B731" s="225">
        <f>Лист3!C81</f>
        <v>0</v>
      </c>
      <c r="C731" s="225">
        <f>Лист3!D81</f>
        <v>0</v>
      </c>
      <c r="D731" s="225">
        <f>Лист3!E81</f>
        <v>60</v>
      </c>
      <c r="E731" s="225">
        <f>Лист3!F81</f>
        <v>60</v>
      </c>
      <c r="F731" s="227"/>
      <c r="G731" s="227"/>
      <c r="H731" s="227"/>
      <c r="I731" s="227"/>
      <c r="J731" s="227"/>
      <c r="K731" s="227"/>
      <c r="L731" s="10"/>
      <c r="M731" s="10"/>
      <c r="N731" s="10"/>
    </row>
    <row r="732" spans="1:14" hidden="1" x14ac:dyDescent="0.3">
      <c r="A732" s="225" t="str">
        <f>Лист2!B50</f>
        <v>Котлета куриная</v>
      </c>
      <c r="B732" s="225">
        <f>Лист2!C50</f>
        <v>0</v>
      </c>
      <c r="C732" s="225">
        <f>Лист2!D50</f>
        <v>0</v>
      </c>
      <c r="D732" s="225">
        <f>Лист2!E50</f>
        <v>40</v>
      </c>
      <c r="E732" s="225">
        <f>Лист2!F50</f>
        <v>50</v>
      </c>
      <c r="F732" s="220"/>
      <c r="G732" s="220"/>
      <c r="H732" s="3"/>
      <c r="I732" s="3"/>
      <c r="J732" s="3"/>
      <c r="K732" s="3"/>
      <c r="L732" s="3"/>
      <c r="M732" s="3"/>
      <c r="N732" s="3"/>
    </row>
    <row r="733" spans="1:14" hidden="1" x14ac:dyDescent="0.3">
      <c r="A733" s="225" t="str">
        <f>Лист19!B38</f>
        <v>Котлета куриная</v>
      </c>
      <c r="B733" s="225">
        <f>Лист19!C38</f>
        <v>0</v>
      </c>
      <c r="C733" s="225">
        <f>Лист19!D38</f>
        <v>0</v>
      </c>
      <c r="D733" s="225">
        <f>Лист19!E38</f>
        <v>40</v>
      </c>
      <c r="E733" s="225">
        <f>Лист19!F38</f>
        <v>50</v>
      </c>
      <c r="F733" s="220"/>
      <c r="G733" s="220"/>
      <c r="H733" s="2"/>
      <c r="I733" s="2"/>
      <c r="J733" s="2"/>
      <c r="K733" s="2"/>
      <c r="L733" s="2"/>
      <c r="M733" s="2"/>
      <c r="N733" s="2"/>
    </row>
    <row r="734" spans="1:14" hidden="1" x14ac:dyDescent="0.3">
      <c r="A734" s="225" t="str">
        <f>Лист6!B60</f>
        <v>Котлеты капустные</v>
      </c>
      <c r="B734" s="225">
        <f>Лист6!C60</f>
        <v>0</v>
      </c>
      <c r="C734" s="225">
        <f>Лист6!D60</f>
        <v>0</v>
      </c>
      <c r="D734" s="225">
        <f>Лист6!E60</f>
        <v>200</v>
      </c>
      <c r="E734" s="225">
        <f>Лист6!F60</f>
        <v>240</v>
      </c>
      <c r="F734" s="226"/>
      <c r="G734" s="226"/>
      <c r="H734" s="135"/>
      <c r="I734" s="135"/>
      <c r="J734" s="135"/>
      <c r="K734" s="135"/>
      <c r="L734" s="4"/>
      <c r="M734" s="4"/>
      <c r="N734" s="4"/>
    </row>
    <row r="735" spans="1:14" hidden="1" x14ac:dyDescent="0.3">
      <c r="A735" s="225" t="str">
        <f>Лист13!B69</f>
        <v>Котлеты овощные</v>
      </c>
      <c r="B735" s="225">
        <f>Лист13!C69</f>
        <v>0</v>
      </c>
      <c r="C735" s="225">
        <f>Лист13!D69</f>
        <v>0</v>
      </c>
      <c r="D735" s="225">
        <f>Лист13!E69</f>
        <v>180</v>
      </c>
      <c r="E735" s="225">
        <f>Лист13!F69</f>
        <v>205</v>
      </c>
      <c r="F735" s="220"/>
      <c r="G735" s="220"/>
      <c r="H735" s="3"/>
      <c r="I735" s="3"/>
      <c r="J735" s="3"/>
      <c r="K735" s="3"/>
      <c r="L735" s="3"/>
      <c r="M735" s="3"/>
      <c r="N735" s="3"/>
    </row>
    <row r="736" spans="1:14" hidden="1" x14ac:dyDescent="0.3">
      <c r="A736" s="225" t="str">
        <f>Лист1!B11</f>
        <v>Кофейный напиток на  цельном молоке</v>
      </c>
      <c r="B736" s="225">
        <f>Лист1!C11</f>
        <v>0</v>
      </c>
      <c r="C736" s="225">
        <f>Лист1!D11</f>
        <v>0</v>
      </c>
      <c r="D736" s="225">
        <f>Лист1!E11</f>
        <v>180</v>
      </c>
      <c r="E736" s="225">
        <f>Лист1!F11</f>
        <v>200</v>
      </c>
      <c r="F736" s="220"/>
      <c r="G736" s="220"/>
      <c r="H736" s="2"/>
      <c r="I736" s="2"/>
      <c r="J736" s="2"/>
      <c r="K736" s="2"/>
      <c r="L736" s="2"/>
      <c r="M736" s="2"/>
      <c r="N736" s="2"/>
    </row>
    <row r="737" spans="1:14" hidden="1" x14ac:dyDescent="0.3">
      <c r="A737" s="225" t="str">
        <f>Лист4!B10</f>
        <v>Кофейный напиток на  цельном молоке</v>
      </c>
      <c r="B737" s="225">
        <f>Лист4!C10</f>
        <v>0</v>
      </c>
      <c r="C737" s="225">
        <f>Лист4!D10</f>
        <v>0</v>
      </c>
      <c r="D737" s="225">
        <f>Лист4!E10</f>
        <v>180</v>
      </c>
      <c r="E737" s="225">
        <f>Лист4!F10</f>
        <v>200</v>
      </c>
      <c r="F737" s="226"/>
      <c r="G737" s="226"/>
      <c r="H737" s="226"/>
      <c r="I737" s="226"/>
      <c r="J737" s="226"/>
      <c r="K737" s="226"/>
      <c r="L737" s="221"/>
      <c r="M737" s="221"/>
      <c r="N737" s="221"/>
    </row>
    <row r="738" spans="1:14" hidden="1" x14ac:dyDescent="0.3">
      <c r="A738" s="225" t="str">
        <f>Лист7!B10</f>
        <v>Кофейный напиток на  цельном молоке</v>
      </c>
      <c r="B738" s="225">
        <f>Лист7!C10</f>
        <v>0</v>
      </c>
      <c r="C738" s="225">
        <f>Лист7!D10</f>
        <v>0</v>
      </c>
      <c r="D738" s="225">
        <f>Лист7!E10</f>
        <v>180</v>
      </c>
      <c r="E738" s="225">
        <f>Лист7!F10</f>
        <v>200</v>
      </c>
      <c r="F738" s="226"/>
      <c r="G738" s="226"/>
      <c r="H738" s="226"/>
      <c r="I738" s="226"/>
      <c r="J738" s="226"/>
      <c r="K738" s="226"/>
      <c r="L738" s="221"/>
      <c r="M738" s="221"/>
      <c r="N738" s="221"/>
    </row>
    <row r="739" spans="1:14" hidden="1" x14ac:dyDescent="0.3">
      <c r="A739" s="225" t="str">
        <f>Лист10!B10</f>
        <v>Кофейный напиток на  цельном молоке</v>
      </c>
      <c r="B739" s="225">
        <f>Лист10!C10</f>
        <v>0</v>
      </c>
      <c r="C739" s="225">
        <f>Лист10!D10</f>
        <v>0</v>
      </c>
      <c r="D739" s="225">
        <f>Лист10!E10</f>
        <v>180</v>
      </c>
      <c r="E739" s="225">
        <f>Лист10!F10</f>
        <v>200</v>
      </c>
      <c r="F739" s="226"/>
      <c r="G739" s="226"/>
      <c r="H739" s="135"/>
      <c r="I739" s="135"/>
      <c r="J739" s="135"/>
      <c r="K739" s="135"/>
      <c r="L739" s="4"/>
      <c r="M739" s="4"/>
      <c r="N739" s="4"/>
    </row>
    <row r="740" spans="1:14" hidden="1" x14ac:dyDescent="0.3">
      <c r="A740" s="225" t="str">
        <f>Лист13!B11</f>
        <v>Кофейный напиток на  цельном молоке</v>
      </c>
      <c r="B740" s="225">
        <f>Лист13!C11</f>
        <v>0</v>
      </c>
      <c r="C740" s="225">
        <f>Лист13!D11</f>
        <v>0</v>
      </c>
      <c r="D740" s="225">
        <f>Лист13!E11</f>
        <v>180</v>
      </c>
      <c r="E740" s="225">
        <f>Лист13!F11</f>
        <v>200</v>
      </c>
      <c r="F740" s="226"/>
      <c r="G740" s="226"/>
      <c r="H740" s="135"/>
      <c r="I740" s="135"/>
      <c r="J740" s="135"/>
      <c r="K740" s="135"/>
      <c r="L740" s="4"/>
      <c r="M740" s="4"/>
      <c r="N740" s="4"/>
    </row>
    <row r="741" spans="1:14" hidden="1" x14ac:dyDescent="0.3">
      <c r="A741" s="225" t="str">
        <f>Лист19!B10</f>
        <v>Кофейный напиток на  цельном молоке</v>
      </c>
      <c r="B741" s="225">
        <f>Лист19!C10</f>
        <v>0</v>
      </c>
      <c r="C741" s="225">
        <f>Лист19!D10</f>
        <v>0</v>
      </c>
      <c r="D741" s="225">
        <f>Лист19!E10</f>
        <v>180</v>
      </c>
      <c r="E741" s="225">
        <f>Лист19!F10</f>
        <v>200</v>
      </c>
      <c r="F741" s="226"/>
      <c r="G741" s="226"/>
      <c r="H741" s="135"/>
      <c r="I741" s="135"/>
      <c r="J741" s="135"/>
      <c r="K741" s="135"/>
      <c r="L741" s="4"/>
      <c r="M741" s="4"/>
      <c r="N741" s="4"/>
    </row>
    <row r="742" spans="1:14" hidden="1" x14ac:dyDescent="0.3">
      <c r="A742" s="225" t="str">
        <f>Лист16!B10</f>
        <v>Кофейный напиток на цельном молоке</v>
      </c>
      <c r="B742" s="225">
        <f>Лист16!C10</f>
        <v>0</v>
      </c>
      <c r="C742" s="225">
        <f>Лист16!D10</f>
        <v>0</v>
      </c>
      <c r="D742" s="225">
        <f>Лист16!E10</f>
        <v>180</v>
      </c>
      <c r="E742" s="225">
        <f>Лист16!F10</f>
        <v>200</v>
      </c>
      <c r="F742" s="226"/>
      <c r="G742" s="226"/>
      <c r="H742" s="226"/>
      <c r="I742" s="226"/>
      <c r="J742" s="226"/>
      <c r="K742" s="226"/>
      <c r="L742" s="221"/>
      <c r="M742" s="221"/>
      <c r="N742" s="221"/>
    </row>
    <row r="743" spans="1:14" x14ac:dyDescent="0.3">
      <c r="A743" s="225" t="str">
        <f>Лист3!B90</f>
        <v>Крахмал картофельный</v>
      </c>
      <c r="B743" s="225">
        <f>Лист3!C90</f>
        <v>8</v>
      </c>
      <c r="C743" s="225">
        <f>Лист3!D90</f>
        <v>10</v>
      </c>
      <c r="D743" s="225">
        <f>Лист3!E90</f>
        <v>8</v>
      </c>
      <c r="E743" s="225">
        <f>Лист3!F90</f>
        <v>10</v>
      </c>
      <c r="F743" s="220"/>
      <c r="G743" s="7" t="str">
        <f>A743</f>
        <v>Крахмал картофельный</v>
      </c>
      <c r="H743" s="219">
        <f>B743+B744+B745+B746+B747+B748</f>
        <v>40</v>
      </c>
      <c r="I743" s="219">
        <f>C743+C744+C745+C746+C747+C748</f>
        <v>60</v>
      </c>
      <c r="J743" s="219">
        <f>D743+D744+D745+D746+D747+D748</f>
        <v>40</v>
      </c>
      <c r="K743" s="219">
        <f>E743+E744+E745+E746+E747+E748</f>
        <v>60</v>
      </c>
      <c r="L743" s="2"/>
      <c r="M743" s="2"/>
      <c r="N743" s="2"/>
    </row>
    <row r="744" spans="1:14" x14ac:dyDescent="0.3">
      <c r="A744" s="225" t="str">
        <f>Лист5!B66</f>
        <v>Крахмал картофельный</v>
      </c>
      <c r="B744" s="225">
        <f>Лист5!C66</f>
        <v>5.5</v>
      </c>
      <c r="C744" s="225">
        <f>Лист5!D66</f>
        <v>10</v>
      </c>
      <c r="D744" s="225">
        <f>Лист5!E66</f>
        <v>5.5</v>
      </c>
      <c r="E744" s="225">
        <f>Лист5!F66</f>
        <v>10</v>
      </c>
      <c r="F744" s="227"/>
      <c r="G744" s="227"/>
      <c r="H744" s="227"/>
      <c r="I744" s="227"/>
      <c r="J744" s="227"/>
      <c r="K744" s="227"/>
      <c r="L744" s="10"/>
      <c r="M744" s="10"/>
      <c r="N744" s="10"/>
    </row>
    <row r="745" spans="1:14" x14ac:dyDescent="0.3">
      <c r="A745" s="225" t="str">
        <f>Лист11!B61</f>
        <v>Крахмал картофельный</v>
      </c>
      <c r="B745" s="225">
        <f>Лист11!C61</f>
        <v>5.5</v>
      </c>
      <c r="C745" s="225">
        <f>Лист11!D61</f>
        <v>10</v>
      </c>
      <c r="D745" s="225">
        <f>Лист11!E61</f>
        <v>5.5</v>
      </c>
      <c r="E745" s="225">
        <f>Лист11!F61</f>
        <v>10</v>
      </c>
      <c r="F745" s="226"/>
      <c r="G745" s="226"/>
      <c r="H745" s="135"/>
      <c r="I745" s="135"/>
      <c r="J745" s="135"/>
      <c r="K745" s="135"/>
      <c r="L745" s="4"/>
      <c r="M745" s="4"/>
      <c r="N745" s="4"/>
    </row>
    <row r="746" spans="1:14" x14ac:dyDescent="0.3">
      <c r="A746" s="225" t="str">
        <f>Лист12!B70</f>
        <v>Крахмал картофельный</v>
      </c>
      <c r="B746" s="225">
        <f>Лист12!C70</f>
        <v>5.5</v>
      </c>
      <c r="C746" s="225">
        <f>Лист12!D70</f>
        <v>10</v>
      </c>
      <c r="D746" s="225">
        <f>Лист12!E70</f>
        <v>5.5</v>
      </c>
      <c r="E746" s="225">
        <f>Лист12!F70</f>
        <v>10</v>
      </c>
      <c r="F746" s="226"/>
      <c r="G746" s="226"/>
      <c r="H746" s="135"/>
      <c r="I746" s="135"/>
      <c r="J746" s="135"/>
      <c r="K746" s="135"/>
      <c r="L746" s="4"/>
      <c r="M746" s="4"/>
      <c r="N746" s="4"/>
    </row>
    <row r="747" spans="1:14" x14ac:dyDescent="0.3">
      <c r="A747" s="225" t="str">
        <f>Лист15!B55</f>
        <v>Крахмал картофельный</v>
      </c>
      <c r="B747" s="225">
        <f>Лист15!C55</f>
        <v>7.5</v>
      </c>
      <c r="C747" s="225">
        <f>Лист15!D55</f>
        <v>10</v>
      </c>
      <c r="D747" s="225">
        <f>Лист15!E55</f>
        <v>7.5</v>
      </c>
      <c r="E747" s="225">
        <f>Лист15!F55</f>
        <v>10</v>
      </c>
      <c r="F747" s="226"/>
      <c r="G747" s="226"/>
      <c r="H747" s="135"/>
      <c r="I747" s="135"/>
      <c r="J747" s="135"/>
      <c r="K747" s="135"/>
      <c r="L747" s="4"/>
      <c r="M747" s="4"/>
      <c r="N747" s="4"/>
    </row>
    <row r="748" spans="1:14" x14ac:dyDescent="0.3">
      <c r="A748" s="225" t="str">
        <f>Лист18!B92</f>
        <v>Крахмал картофельный</v>
      </c>
      <c r="B748" s="225">
        <f>Лист18!C92</f>
        <v>8</v>
      </c>
      <c r="C748" s="225">
        <f>Лист18!D92</f>
        <v>10</v>
      </c>
      <c r="D748" s="225">
        <f>Лист18!E92</f>
        <v>8</v>
      </c>
      <c r="E748" s="225">
        <f>Лист18!F92</f>
        <v>10</v>
      </c>
      <c r="F748" s="226"/>
      <c r="G748" s="226"/>
      <c r="H748" s="226"/>
      <c r="I748" s="226"/>
      <c r="J748" s="226"/>
      <c r="K748" s="226"/>
      <c r="L748" s="221"/>
      <c r="M748" s="221"/>
      <c r="N748" s="221"/>
    </row>
    <row r="749" spans="1:14" x14ac:dyDescent="0.3">
      <c r="A749" s="225" t="str">
        <f>Лист1!B47</f>
        <v>Крупа геркулесовая</v>
      </c>
      <c r="B749" s="225">
        <f>Лист1!C47</f>
        <v>3</v>
      </c>
      <c r="C749" s="225">
        <f>Лист1!D47</f>
        <v>5</v>
      </c>
      <c r="D749" s="225">
        <f>Лист1!E47</f>
        <v>3</v>
      </c>
      <c r="E749" s="225">
        <f>Лист1!F47</f>
        <v>5</v>
      </c>
      <c r="F749" s="226"/>
      <c r="G749" s="227" t="str">
        <f>A749</f>
        <v>Крупа геркулесовая</v>
      </c>
      <c r="H749" s="135">
        <f>B749+B750+B751</f>
        <v>31</v>
      </c>
      <c r="I749" s="135">
        <f>C749+C750+C751</f>
        <v>47</v>
      </c>
      <c r="J749" s="135">
        <f>D749+D750+D751</f>
        <v>31</v>
      </c>
      <c r="K749" s="135">
        <f>E749+E750+E751</f>
        <v>47</v>
      </c>
      <c r="L749" s="4"/>
      <c r="M749" s="4"/>
      <c r="N749" s="4"/>
    </row>
    <row r="750" spans="1:14" x14ac:dyDescent="0.3">
      <c r="A750" s="225" t="str">
        <f>Лист3!B9</f>
        <v>Крупа геркулесовая</v>
      </c>
      <c r="B750" s="225">
        <f>Лист3!C9</f>
        <v>14</v>
      </c>
      <c r="C750" s="225">
        <f>Лист3!D9</f>
        <v>21</v>
      </c>
      <c r="D750" s="225">
        <f>Лист3!E9</f>
        <v>14</v>
      </c>
      <c r="E750" s="225">
        <f>Лист3!F9</f>
        <v>21</v>
      </c>
      <c r="F750" s="226"/>
      <c r="G750" s="226"/>
      <c r="H750" s="226"/>
      <c r="I750" s="226"/>
      <c r="J750" s="226"/>
      <c r="K750" s="226"/>
      <c r="L750" s="221"/>
      <c r="M750" s="221"/>
      <c r="N750" s="221"/>
    </row>
    <row r="751" spans="1:14" x14ac:dyDescent="0.3">
      <c r="A751" s="225" t="str">
        <f>Лист10!B9</f>
        <v>Крупа геркулесовая</v>
      </c>
      <c r="B751" s="225">
        <f>Лист10!C9</f>
        <v>14</v>
      </c>
      <c r="C751" s="225">
        <f>Лист10!D9</f>
        <v>21</v>
      </c>
      <c r="D751" s="225">
        <f>Лист10!E9</f>
        <v>14</v>
      </c>
      <c r="E751" s="225">
        <f>Лист10!F9</f>
        <v>21</v>
      </c>
      <c r="F751" s="226"/>
      <c r="G751" s="226"/>
      <c r="H751" s="226"/>
      <c r="I751" s="226"/>
      <c r="J751" s="226"/>
      <c r="K751" s="226"/>
      <c r="L751" s="221"/>
      <c r="M751" s="221"/>
      <c r="N751" s="221"/>
    </row>
    <row r="752" spans="1:14" x14ac:dyDescent="0.3">
      <c r="A752" s="225" t="str">
        <f>Лист3!B45</f>
        <v>Крупа гречневая</v>
      </c>
      <c r="B752" s="225">
        <f>Лист3!C45</f>
        <v>46</v>
      </c>
      <c r="C752" s="225">
        <f>Лист3!D45</f>
        <v>60</v>
      </c>
      <c r="D752" s="225">
        <f>Лист3!E45</f>
        <v>46</v>
      </c>
      <c r="E752" s="225">
        <f>Лист3!F45</f>
        <v>60</v>
      </c>
      <c r="F752" s="227"/>
      <c r="G752" s="227" t="str">
        <f>A752</f>
        <v>Крупа гречневая</v>
      </c>
      <c r="H752" s="227">
        <f>B752+B753+B754+B755+B756+B757</f>
        <v>93</v>
      </c>
      <c r="I752" s="227">
        <f>C752+C753+C754+C755+C756+C757</f>
        <v>124</v>
      </c>
      <c r="J752" s="227">
        <f>D752+D753+D754+D755+D756+D757</f>
        <v>93</v>
      </c>
      <c r="K752" s="227">
        <f>E752+E753+E754+E755+E756+E757</f>
        <v>124</v>
      </c>
      <c r="L752" s="10"/>
      <c r="M752" s="10"/>
      <c r="N752" s="10"/>
    </row>
    <row r="753" spans="1:14" s="1" customFormat="1" x14ac:dyDescent="0.3">
      <c r="A753" s="225" t="str">
        <f>Лист6!B39</f>
        <v>Крупа гречневая</v>
      </c>
      <c r="B753" s="225">
        <f>Лист6!C39</f>
        <v>3</v>
      </c>
      <c r="C753" s="225">
        <f>Лист6!D39</f>
        <v>5</v>
      </c>
      <c r="D753" s="225">
        <f>Лист6!E39</f>
        <v>3</v>
      </c>
      <c r="E753" s="225">
        <f>Лист6!F39</f>
        <v>5</v>
      </c>
      <c r="F753" s="227"/>
      <c r="G753" s="227"/>
      <c r="H753" s="227"/>
      <c r="I753" s="227"/>
      <c r="J753" s="227"/>
      <c r="K753" s="227"/>
      <c r="L753" s="10"/>
      <c r="M753" s="10"/>
      <c r="N753" s="10"/>
    </row>
    <row r="754" spans="1:14" x14ac:dyDescent="0.3">
      <c r="A754" s="225" t="str">
        <f>Лист8!B6</f>
        <v>Крупа гречневая</v>
      </c>
      <c r="B754" s="225">
        <f>Лист8!C6</f>
        <v>12</v>
      </c>
      <c r="C754" s="225">
        <f>Лист8!D6</f>
        <v>16</v>
      </c>
      <c r="D754" s="225">
        <f>Лист8!E6</f>
        <v>12</v>
      </c>
      <c r="E754" s="225">
        <f>Лист8!F6</f>
        <v>16</v>
      </c>
      <c r="F754" s="226"/>
      <c r="G754" s="226"/>
      <c r="H754" s="135"/>
      <c r="I754" s="135"/>
      <c r="J754" s="135"/>
      <c r="K754" s="135"/>
      <c r="L754" s="4"/>
      <c r="M754" s="4"/>
      <c r="N754" s="4"/>
    </row>
    <row r="755" spans="1:14" x14ac:dyDescent="0.3">
      <c r="A755" s="225" t="str">
        <f>Лист13!B7</f>
        <v>Крупа гречневая</v>
      </c>
      <c r="B755" s="225">
        <f>Лист13!C7</f>
        <v>6</v>
      </c>
      <c r="C755" s="225">
        <f>Лист13!D7</f>
        <v>10</v>
      </c>
      <c r="D755" s="225">
        <f>Лист13!E7</f>
        <v>6</v>
      </c>
      <c r="E755" s="225">
        <f>Лист13!F7</f>
        <v>10</v>
      </c>
      <c r="F755" s="226"/>
      <c r="G755" s="226"/>
      <c r="H755" s="135"/>
      <c r="I755" s="135"/>
      <c r="J755" s="135"/>
      <c r="K755" s="135"/>
      <c r="L755" s="4"/>
      <c r="M755" s="4"/>
      <c r="N755" s="4"/>
    </row>
    <row r="756" spans="1:14" x14ac:dyDescent="0.3">
      <c r="A756" s="225" t="str">
        <f>Лист16!B6</f>
        <v>Крупа гречневая</v>
      </c>
      <c r="B756" s="225">
        <f>Лист16!C6</f>
        <v>19</v>
      </c>
      <c r="C756" s="225">
        <f>Лист16!D6</f>
        <v>25</v>
      </c>
      <c r="D756" s="225">
        <f>Лист16!E6</f>
        <v>19</v>
      </c>
      <c r="E756" s="225">
        <f>Лист16!F6</f>
        <v>25</v>
      </c>
      <c r="F756" s="226"/>
      <c r="G756" s="226"/>
      <c r="H756" s="226"/>
      <c r="I756" s="226"/>
      <c r="J756" s="226"/>
      <c r="K756" s="226"/>
      <c r="L756" s="221"/>
      <c r="M756" s="221"/>
      <c r="N756" s="221"/>
    </row>
    <row r="757" spans="1:14" x14ac:dyDescent="0.3">
      <c r="A757" s="225" t="str">
        <f>Лист17!B60</f>
        <v>Крупа гречневая</v>
      </c>
      <c r="B757" s="225">
        <f>Лист17!C60</f>
        <v>7</v>
      </c>
      <c r="C757" s="225">
        <f>Лист17!D60</f>
        <v>8</v>
      </c>
      <c r="D757" s="225">
        <f>Лист17!E60</f>
        <v>7</v>
      </c>
      <c r="E757" s="225">
        <f>Лист17!F60</f>
        <v>8</v>
      </c>
      <c r="F757" s="220"/>
      <c r="G757" s="220"/>
      <c r="H757" s="2"/>
      <c r="I757" s="2"/>
      <c r="J757" s="2"/>
      <c r="K757" s="2"/>
      <c r="L757" s="2"/>
      <c r="M757" s="2"/>
      <c r="N757" s="2"/>
    </row>
    <row r="758" spans="1:14" x14ac:dyDescent="0.3">
      <c r="A758" s="225" t="str">
        <f>Лист4!B9</f>
        <v>Крупа манная</v>
      </c>
      <c r="B758" s="225">
        <f>Лист4!C9</f>
        <v>14</v>
      </c>
      <c r="C758" s="225">
        <f>Лист4!D9</f>
        <v>21</v>
      </c>
      <c r="D758" s="225">
        <f>Лист4!E9</f>
        <v>14</v>
      </c>
      <c r="E758" s="225">
        <f>Лист4!F9</f>
        <v>21</v>
      </c>
      <c r="F758" s="226"/>
      <c r="G758" s="227" t="str">
        <f>A758</f>
        <v>Крупа манная</v>
      </c>
      <c r="H758" s="227">
        <f>B758+B760+B761+B762+B763+B759</f>
        <v>70</v>
      </c>
      <c r="I758" s="227">
        <f>C758+C760+C761+C762+C763+C759</f>
        <v>95</v>
      </c>
      <c r="J758" s="227">
        <f>D758+D760+D761+D762+D763+D759</f>
        <v>70</v>
      </c>
      <c r="K758" s="227">
        <f>E758+E760+E761+E762+E763+E759</f>
        <v>95</v>
      </c>
      <c r="L758" s="221"/>
      <c r="M758" s="221"/>
      <c r="N758" s="221"/>
    </row>
    <row r="759" spans="1:14" s="1" customFormat="1" x14ac:dyDescent="0.3">
      <c r="A759" s="225" t="str">
        <f>Лист11!B71</f>
        <v>Крупа манная</v>
      </c>
      <c r="B759" s="225">
        <f>Лист11!C71</f>
        <v>13</v>
      </c>
      <c r="C759" s="225">
        <f>Лист11!D71</f>
        <v>17</v>
      </c>
      <c r="D759" s="225">
        <f>Лист11!E71</f>
        <v>13</v>
      </c>
      <c r="E759" s="225">
        <f>Лист11!F71</f>
        <v>17</v>
      </c>
      <c r="F759" s="226"/>
      <c r="G759" s="227"/>
      <c r="H759" s="227"/>
      <c r="I759" s="227"/>
      <c r="J759" s="227"/>
      <c r="K759" s="227"/>
      <c r="L759" s="221"/>
      <c r="M759" s="221"/>
      <c r="N759" s="221"/>
    </row>
    <row r="760" spans="1:14" x14ac:dyDescent="0.3">
      <c r="A760" s="225" t="str">
        <f>Лист6!B65</f>
        <v>Крупа манная</v>
      </c>
      <c r="B760" s="225">
        <f>Лист6!C65</f>
        <v>10</v>
      </c>
      <c r="C760" s="225">
        <f>Лист6!D65</f>
        <v>15</v>
      </c>
      <c r="D760" s="225">
        <f>Лист6!E65</f>
        <v>10</v>
      </c>
      <c r="E760" s="225">
        <f>Лист6!F65</f>
        <v>15</v>
      </c>
      <c r="F760" s="226"/>
      <c r="G760" s="226"/>
      <c r="H760" s="135"/>
      <c r="I760" s="135"/>
      <c r="J760" s="135"/>
      <c r="K760" s="135"/>
      <c r="L760" s="4"/>
      <c r="M760" s="4"/>
      <c r="N760" s="4"/>
    </row>
    <row r="761" spans="1:14" x14ac:dyDescent="0.3">
      <c r="A761" s="225" t="str">
        <f>Лист9!B78</f>
        <v>Крупа манная</v>
      </c>
      <c r="B761" s="225">
        <f>Лист9!C78</f>
        <v>13</v>
      </c>
      <c r="C761" s="225">
        <f>Лист9!D78</f>
        <v>17</v>
      </c>
      <c r="D761" s="225">
        <f>Лист9!E78</f>
        <v>13</v>
      </c>
      <c r="E761" s="225">
        <f>Лист9!F78</f>
        <v>17</v>
      </c>
      <c r="F761" s="226"/>
      <c r="G761" s="226"/>
      <c r="H761" s="135"/>
      <c r="I761" s="135"/>
      <c r="J761" s="135"/>
      <c r="K761" s="135"/>
      <c r="L761" s="4"/>
      <c r="M761" s="4"/>
      <c r="N761" s="4"/>
    </row>
    <row r="762" spans="1:14" x14ac:dyDescent="0.3">
      <c r="A762" s="225" t="str">
        <f>Лист14!B9</f>
        <v>Крупа манная</v>
      </c>
      <c r="B762" s="225">
        <f>Лист14!C9</f>
        <v>10</v>
      </c>
      <c r="C762" s="225">
        <f>Лист14!D9</f>
        <v>12</v>
      </c>
      <c r="D762" s="225">
        <f>Лист14!E9</f>
        <v>10</v>
      </c>
      <c r="E762" s="225">
        <f>Лист14!F9</f>
        <v>12</v>
      </c>
      <c r="F762" s="226"/>
      <c r="G762" s="226"/>
      <c r="H762" s="135"/>
      <c r="I762" s="135"/>
      <c r="J762" s="135"/>
      <c r="K762" s="135"/>
      <c r="L762" s="4"/>
      <c r="M762" s="4"/>
      <c r="N762" s="4"/>
    </row>
    <row r="763" spans="1:14" x14ac:dyDescent="0.3">
      <c r="A763" s="225" t="str">
        <f>Лист18!B84</f>
        <v>Крупа манная</v>
      </c>
      <c r="B763" s="225">
        <f>Лист18!C84</f>
        <v>10</v>
      </c>
      <c r="C763" s="225">
        <f>Лист18!D84</f>
        <v>13</v>
      </c>
      <c r="D763" s="225">
        <f>Лист18!E84</f>
        <v>10</v>
      </c>
      <c r="E763" s="225">
        <f>Лист18!F84</f>
        <v>13</v>
      </c>
      <c r="F763" s="226"/>
      <c r="G763" s="226"/>
      <c r="H763" s="135"/>
      <c r="I763" s="135"/>
      <c r="J763" s="135"/>
      <c r="K763" s="135"/>
      <c r="L763" s="4"/>
      <c r="M763" s="4"/>
      <c r="N763" s="4"/>
    </row>
    <row r="764" spans="1:14" x14ac:dyDescent="0.3">
      <c r="A764" s="225" t="str">
        <f>Лист4!B46</f>
        <v>Крупа перловая</v>
      </c>
      <c r="B764" s="225">
        <f>Лист4!C46</f>
        <v>3</v>
      </c>
      <c r="C764" s="225">
        <f>Лист4!D46</f>
        <v>5</v>
      </c>
      <c r="D764" s="225">
        <f>Лист4!E46</f>
        <v>3</v>
      </c>
      <c r="E764" s="225">
        <f>Лист4!F46</f>
        <v>5</v>
      </c>
      <c r="F764" s="226"/>
      <c r="G764" s="227" t="str">
        <f>A764</f>
        <v>Крупа перловая</v>
      </c>
      <c r="H764" s="135">
        <f>B764+B765+B766+B767</f>
        <v>11</v>
      </c>
      <c r="I764" s="135">
        <f>C764+C765+C766+C767</f>
        <v>18</v>
      </c>
      <c r="J764" s="135">
        <f>D764+D765+D766+D767</f>
        <v>11</v>
      </c>
      <c r="K764" s="135">
        <f>E764+E765+E766+E767</f>
        <v>18</v>
      </c>
      <c r="L764" s="4"/>
      <c r="M764" s="4"/>
      <c r="N764" s="4"/>
    </row>
    <row r="765" spans="1:14" x14ac:dyDescent="0.3">
      <c r="A765" s="225" t="str">
        <f>Лист19!B79</f>
        <v>Крупа перловая</v>
      </c>
      <c r="B765" s="225">
        <f>Лист19!C79</f>
        <v>3</v>
      </c>
      <c r="C765" s="225">
        <f>Лист19!D79</f>
        <v>4</v>
      </c>
      <c r="D765" s="225">
        <f>Лист19!E79</f>
        <v>3</v>
      </c>
      <c r="E765" s="225">
        <f>Лист19!F79</f>
        <v>4</v>
      </c>
      <c r="F765" s="226"/>
      <c r="G765" s="226"/>
      <c r="H765" s="135"/>
      <c r="I765" s="135"/>
      <c r="J765" s="135"/>
      <c r="K765" s="135"/>
      <c r="L765" s="4"/>
      <c r="M765" s="4"/>
      <c r="N765" s="4"/>
    </row>
    <row r="766" spans="1:14" x14ac:dyDescent="0.3">
      <c r="A766" s="225" t="str">
        <f>Лист20!B50</f>
        <v>Крупа перловая</v>
      </c>
      <c r="B766" s="225">
        <f>Лист20!C50</f>
        <v>2</v>
      </c>
      <c r="C766" s="225">
        <f>Лист20!D50</f>
        <v>4</v>
      </c>
      <c r="D766" s="225">
        <f>Лист20!E50</f>
        <v>2</v>
      </c>
      <c r="E766" s="225">
        <f>Лист20!F50</f>
        <v>4</v>
      </c>
      <c r="F766" s="226"/>
      <c r="G766" s="226"/>
      <c r="H766" s="135"/>
      <c r="I766" s="135"/>
      <c r="J766" s="135"/>
      <c r="K766" s="135"/>
      <c r="L766" s="4"/>
      <c r="M766" s="4"/>
      <c r="N766" s="4"/>
    </row>
    <row r="767" spans="1:14" x14ac:dyDescent="0.3">
      <c r="A767" s="225" t="str">
        <f>Лист18!B44</f>
        <v xml:space="preserve">Крупа перловая </v>
      </c>
      <c r="B767" s="225">
        <f>Лист18!C44</f>
        <v>3</v>
      </c>
      <c r="C767" s="225">
        <f>Лист18!D44</f>
        <v>5</v>
      </c>
      <c r="D767" s="225">
        <f>Лист18!E44</f>
        <v>3</v>
      </c>
      <c r="E767" s="225">
        <f>Лист18!F44</f>
        <v>5</v>
      </c>
      <c r="F767" s="226"/>
      <c r="G767" s="226"/>
      <c r="H767" s="135"/>
      <c r="I767" s="135"/>
      <c r="J767" s="135"/>
      <c r="K767" s="135"/>
      <c r="L767" s="4"/>
      <c r="M767" s="4"/>
      <c r="N767" s="4"/>
    </row>
    <row r="768" spans="1:14" x14ac:dyDescent="0.3">
      <c r="A768" s="225" t="str">
        <f>Лист7!B6</f>
        <v>Крупа пшеничная</v>
      </c>
      <c r="B768" s="225">
        <f>Лист7!C6</f>
        <v>19</v>
      </c>
      <c r="C768" s="225">
        <f>Лист7!D6</f>
        <v>27</v>
      </c>
      <c r="D768" s="225">
        <f>Лист7!E6</f>
        <v>19</v>
      </c>
      <c r="E768" s="225">
        <f>Лист7!F6</f>
        <v>27</v>
      </c>
      <c r="F768" s="226"/>
      <c r="G768" s="227" t="str">
        <f>A768</f>
        <v>Крупа пшеничная</v>
      </c>
      <c r="H768" s="135">
        <f>B768+B769+B770</f>
        <v>33</v>
      </c>
      <c r="I768" s="135">
        <f>C768+C769+C770</f>
        <v>46</v>
      </c>
      <c r="J768" s="135">
        <f>D768+D769+D770</f>
        <v>33</v>
      </c>
      <c r="K768" s="135">
        <f>E768+E769+E770</f>
        <v>46</v>
      </c>
      <c r="L768" s="4"/>
      <c r="M768" s="4"/>
      <c r="N768" s="4"/>
    </row>
    <row r="769" spans="1:14" x14ac:dyDescent="0.3">
      <c r="A769" s="225" t="str">
        <f>Лист15!B6</f>
        <v>Крупа пшеничная</v>
      </c>
      <c r="B769" s="225">
        <f>Лист15!C6</f>
        <v>12</v>
      </c>
      <c r="C769" s="225">
        <f>Лист15!D6</f>
        <v>16</v>
      </c>
      <c r="D769" s="225">
        <f>Лист15!E6</f>
        <v>12</v>
      </c>
      <c r="E769" s="225">
        <f>Лист15!F6</f>
        <v>16</v>
      </c>
      <c r="F769" s="220"/>
      <c r="G769" s="220"/>
      <c r="H769" s="3"/>
      <c r="I769" s="3"/>
      <c r="J769" s="3"/>
      <c r="K769" s="3"/>
      <c r="L769" s="3"/>
      <c r="M769" s="3"/>
      <c r="N769" s="3"/>
    </row>
    <row r="770" spans="1:14" x14ac:dyDescent="0.3">
      <c r="A770" s="225" t="str">
        <f>Лист15!B37</f>
        <v>Крупа пшеничная</v>
      </c>
      <c r="B770" s="225">
        <f>Лист15!C37</f>
        <v>2</v>
      </c>
      <c r="C770" s="225">
        <f>Лист15!D37</f>
        <v>3</v>
      </c>
      <c r="D770" s="225">
        <f>Лист15!E37</f>
        <v>2</v>
      </c>
      <c r="E770" s="225">
        <f>Лист15!F37</f>
        <v>3</v>
      </c>
      <c r="F770" s="226"/>
      <c r="G770" s="226"/>
      <c r="H770" s="135"/>
      <c r="I770" s="135"/>
      <c r="J770" s="135"/>
      <c r="K770" s="135"/>
      <c r="L770" s="4"/>
      <c r="M770" s="4"/>
      <c r="N770" s="4"/>
    </row>
    <row r="771" spans="1:14" x14ac:dyDescent="0.3">
      <c r="A771" s="225" t="str">
        <f>Лист6!B9</f>
        <v>Крупа пшенная</v>
      </c>
      <c r="B771" s="225">
        <f>Лист6!C9</f>
        <v>9</v>
      </c>
      <c r="C771" s="225">
        <f>Лист6!D9</f>
        <v>12</v>
      </c>
      <c r="D771" s="225">
        <f>Лист6!E9</f>
        <v>9</v>
      </c>
      <c r="E771" s="225">
        <f>Лист6!F9</f>
        <v>12</v>
      </c>
      <c r="F771" s="226"/>
      <c r="G771" s="227" t="str">
        <f>A771</f>
        <v>Крупа пшенная</v>
      </c>
      <c r="H771" s="135">
        <f>B771+B772+B773+B774+B775+B776</f>
        <v>58</v>
      </c>
      <c r="I771" s="135">
        <f>C771+C772+C773+C774+C775+C776</f>
        <v>83</v>
      </c>
      <c r="J771" s="135">
        <f>D771+D772+D773+D774+D775+D776</f>
        <v>58</v>
      </c>
      <c r="K771" s="135">
        <f>E771+E772+E773+E774+E775+E776</f>
        <v>83</v>
      </c>
      <c r="L771" s="4"/>
      <c r="M771" s="4"/>
      <c r="N771" s="4"/>
    </row>
    <row r="772" spans="1:14" x14ac:dyDescent="0.3">
      <c r="A772" s="225" t="str">
        <f>Лист9!B9</f>
        <v>Крупа пшенная</v>
      </c>
      <c r="B772" s="225">
        <f>Лист9!C9</f>
        <v>5</v>
      </c>
      <c r="C772" s="225">
        <f>Лист9!D9</f>
        <v>7</v>
      </c>
      <c r="D772" s="225">
        <f>Лист9!E9</f>
        <v>5</v>
      </c>
      <c r="E772" s="225">
        <f>Лист9!F9</f>
        <v>7</v>
      </c>
      <c r="F772" s="226"/>
      <c r="G772" s="226"/>
      <c r="H772" s="135"/>
      <c r="I772" s="135"/>
      <c r="J772" s="135"/>
      <c r="K772" s="135"/>
      <c r="L772" s="4"/>
      <c r="M772" s="4"/>
      <c r="N772" s="4"/>
    </row>
    <row r="773" spans="1:14" x14ac:dyDescent="0.3">
      <c r="A773" s="225" t="str">
        <f>Лист17!B59</f>
        <v>Крупа пшенная</v>
      </c>
      <c r="B773" s="225">
        <f>Лист17!C59</f>
        <v>7</v>
      </c>
      <c r="C773" s="225">
        <f>Лист17!D59</f>
        <v>8</v>
      </c>
      <c r="D773" s="225">
        <f>Лист17!E59</f>
        <v>7</v>
      </c>
      <c r="E773" s="225">
        <f>Лист17!F59</f>
        <v>8</v>
      </c>
      <c r="F773" s="220"/>
      <c r="G773" s="220"/>
      <c r="H773" s="3"/>
      <c r="I773" s="3"/>
      <c r="J773" s="3"/>
      <c r="K773" s="3"/>
      <c r="L773" s="3"/>
      <c r="M773" s="3"/>
      <c r="N773" s="3"/>
    </row>
    <row r="774" spans="1:14" x14ac:dyDescent="0.3">
      <c r="A774" s="225" t="str">
        <f>Лист19!B6</f>
        <v>Крупа пшенная</v>
      </c>
      <c r="B774" s="225">
        <f>Лист19!C6</f>
        <v>19</v>
      </c>
      <c r="C774" s="225">
        <f>Лист19!D6</f>
        <v>31</v>
      </c>
      <c r="D774" s="225">
        <f>Лист19!E6</f>
        <v>19</v>
      </c>
      <c r="E774" s="225">
        <f>Лист19!F6</f>
        <v>31</v>
      </c>
      <c r="F774" s="220"/>
      <c r="G774" s="220"/>
      <c r="H774" s="3"/>
      <c r="I774" s="3"/>
      <c r="J774" s="3"/>
      <c r="K774" s="3"/>
      <c r="L774" s="3"/>
      <c r="M774" s="3"/>
      <c r="N774" s="3"/>
    </row>
    <row r="775" spans="1:14" x14ac:dyDescent="0.3">
      <c r="A775" s="225" t="str">
        <f>Лист20!B6</f>
        <v>Крупа пшенная</v>
      </c>
      <c r="B775" s="225">
        <f>Лист20!C6</f>
        <v>15</v>
      </c>
      <c r="C775" s="225">
        <f>Лист20!D6</f>
        <v>20</v>
      </c>
      <c r="D775" s="225">
        <f>Лист20!E6</f>
        <v>15</v>
      </c>
      <c r="E775" s="225">
        <f>Лист20!F6</f>
        <v>20</v>
      </c>
      <c r="F775" s="220"/>
      <c r="G775" s="220"/>
      <c r="H775" s="3"/>
      <c r="I775" s="3"/>
      <c r="J775" s="3"/>
      <c r="K775" s="3"/>
      <c r="L775" s="3"/>
      <c r="M775" s="3"/>
      <c r="N775" s="3"/>
    </row>
    <row r="776" spans="1:14" x14ac:dyDescent="0.3">
      <c r="A776" s="225" t="str">
        <f>Лист13!B43</f>
        <v xml:space="preserve">Крупа пшенная </v>
      </c>
      <c r="B776" s="225">
        <f>Лист13!C43</f>
        <v>3</v>
      </c>
      <c r="C776" s="225">
        <f>Лист13!D43</f>
        <v>5</v>
      </c>
      <c r="D776" s="225">
        <f>Лист13!E43</f>
        <v>3</v>
      </c>
      <c r="E776" s="225">
        <f>Лист13!F43</f>
        <v>5</v>
      </c>
      <c r="F776" s="220"/>
      <c r="G776" s="220"/>
      <c r="H776" s="3"/>
      <c r="I776" s="3"/>
      <c r="J776" s="3"/>
      <c r="K776" s="3"/>
      <c r="L776" s="3"/>
      <c r="M776" s="3"/>
      <c r="N776" s="3"/>
    </row>
    <row r="777" spans="1:14" x14ac:dyDescent="0.3">
      <c r="A777" s="225" t="str">
        <f>Лист2!B6</f>
        <v>Крупа рисовая</v>
      </c>
      <c r="B777" s="225">
        <f>Лист2!C6</f>
        <v>14</v>
      </c>
      <c r="C777" s="225">
        <f>Лист2!D6</f>
        <v>21</v>
      </c>
      <c r="D777" s="225">
        <f>Лист2!E6</f>
        <v>14</v>
      </c>
      <c r="E777" s="225">
        <f>Лист2!F6</f>
        <v>21</v>
      </c>
      <c r="F777" s="226"/>
      <c r="G777" s="227" t="str">
        <f>A777</f>
        <v>Крупа рисовая</v>
      </c>
      <c r="H777" s="135">
        <f>B777+B778+B779+B780+B781+B782+B783+B784+B785+B786+B787+B788+B789</f>
        <v>221</v>
      </c>
      <c r="I777" s="135">
        <f>C777+C778+C779+C780+C781+C782+C783+C784+C785+C786+C787+C788+C789</f>
        <v>303</v>
      </c>
      <c r="J777" s="135">
        <f>D777+D778+D779+D780+D781+D782+D783+D784+D785+D786+D787+D788+D789</f>
        <v>221</v>
      </c>
      <c r="K777" s="135">
        <f>E777+E778+E779+E780+E781+E782+E783+E784+E785+E786+E787+E788+E789</f>
        <v>303</v>
      </c>
      <c r="L777" s="4"/>
      <c r="M777" s="4"/>
      <c r="N777" s="4"/>
    </row>
    <row r="778" spans="1:14" x14ac:dyDescent="0.3">
      <c r="A778" s="225" t="str">
        <f>Лист5!B72</f>
        <v>Крупа рисовая</v>
      </c>
      <c r="B778" s="225">
        <f>Лист5!C72</f>
        <v>38</v>
      </c>
      <c r="C778" s="225">
        <f>Лист5!D72</f>
        <v>64</v>
      </c>
      <c r="D778" s="225">
        <f>Лист5!E72</f>
        <v>38</v>
      </c>
      <c r="E778" s="225">
        <f>Лист5!F72</f>
        <v>64</v>
      </c>
      <c r="F778" s="226"/>
      <c r="G778" s="226"/>
      <c r="H778" s="135"/>
      <c r="I778" s="135"/>
      <c r="J778" s="135"/>
      <c r="K778" s="135"/>
      <c r="L778" s="4"/>
      <c r="M778" s="4"/>
      <c r="N778" s="4"/>
    </row>
    <row r="779" spans="1:14" x14ac:dyDescent="0.3">
      <c r="A779" s="225" t="str">
        <f>Лист7!B57</f>
        <v>Крупа рисовая</v>
      </c>
      <c r="B779" s="225">
        <f>Лист7!C57</f>
        <v>41</v>
      </c>
      <c r="C779" s="225">
        <f>Лист7!D57</f>
        <v>55</v>
      </c>
      <c r="D779" s="225">
        <f>Лист7!E57</f>
        <v>41</v>
      </c>
      <c r="E779" s="225">
        <f>Лист7!F57</f>
        <v>55</v>
      </c>
      <c r="F779" s="226"/>
      <c r="G779" s="226"/>
      <c r="H779" s="135"/>
      <c r="I779" s="135"/>
      <c r="J779" s="135"/>
      <c r="K779" s="135"/>
      <c r="L779" s="4"/>
      <c r="M779" s="4"/>
      <c r="N779" s="4"/>
    </row>
    <row r="780" spans="1:14" x14ac:dyDescent="0.3">
      <c r="A780" s="225" t="str">
        <f>Лист9!B10</f>
        <v>Крупа рисовая</v>
      </c>
      <c r="B780" s="225">
        <f>Лист9!C10</f>
        <v>8</v>
      </c>
      <c r="C780" s="225">
        <f>Лист9!D10</f>
        <v>12</v>
      </c>
      <c r="D780" s="225">
        <f>Лист9!E10</f>
        <v>8</v>
      </c>
      <c r="E780" s="225">
        <f>Лист9!F10</f>
        <v>12</v>
      </c>
      <c r="F780" s="226"/>
      <c r="G780" s="226"/>
      <c r="H780" s="135"/>
      <c r="I780" s="135"/>
      <c r="J780" s="135"/>
      <c r="K780" s="135"/>
      <c r="L780" s="4"/>
      <c r="M780" s="4"/>
      <c r="N780" s="4"/>
    </row>
    <row r="781" spans="1:14" x14ac:dyDescent="0.3">
      <c r="A781" s="225" t="str">
        <f>Лист10!B42</f>
        <v>Крупа рисовая</v>
      </c>
      <c r="B781" s="225">
        <f>Лист10!C42</f>
        <v>3</v>
      </c>
      <c r="C781" s="225">
        <f>Лист10!D42</f>
        <v>5</v>
      </c>
      <c r="D781" s="225">
        <f>Лист10!E42</f>
        <v>3</v>
      </c>
      <c r="E781" s="225">
        <f>Лист10!F42</f>
        <v>5</v>
      </c>
      <c r="F781" s="226"/>
      <c r="G781" s="226"/>
      <c r="H781" s="135"/>
      <c r="I781" s="135"/>
      <c r="J781" s="135"/>
      <c r="K781" s="135"/>
      <c r="L781" s="4"/>
      <c r="M781" s="4"/>
      <c r="N781" s="4"/>
    </row>
    <row r="782" spans="1:14" x14ac:dyDescent="0.3">
      <c r="A782" s="225" t="str">
        <f>Лист13!B8</f>
        <v>Крупа рисовая</v>
      </c>
      <c r="B782" s="225">
        <f>Лист13!C8</f>
        <v>9</v>
      </c>
      <c r="C782" s="225">
        <f>Лист13!D8</f>
        <v>12</v>
      </c>
      <c r="D782" s="225">
        <f>Лист13!E8</f>
        <v>9</v>
      </c>
      <c r="E782" s="225">
        <f>Лист13!F8</f>
        <v>12</v>
      </c>
      <c r="F782" s="226"/>
      <c r="G782" s="226"/>
      <c r="H782" s="135"/>
      <c r="I782" s="135"/>
      <c r="J782" s="135"/>
      <c r="K782" s="135"/>
      <c r="L782" s="4"/>
      <c r="M782" s="4"/>
      <c r="N782" s="4"/>
    </row>
    <row r="783" spans="1:14" x14ac:dyDescent="0.3">
      <c r="A783" s="225" t="str">
        <f>Лист16!B62</f>
        <v>Крупа рисовая</v>
      </c>
      <c r="B783" s="225">
        <f>Лист16!C62</f>
        <v>37</v>
      </c>
      <c r="C783" s="225">
        <f>Лист16!D62</f>
        <v>46</v>
      </c>
      <c r="D783" s="225">
        <f>Лист16!E62</f>
        <v>37</v>
      </c>
      <c r="E783" s="225">
        <f>Лист16!F62</f>
        <v>46</v>
      </c>
      <c r="F783" s="226"/>
      <c r="G783" s="226"/>
      <c r="H783" s="135"/>
      <c r="I783" s="135"/>
      <c r="J783" s="135"/>
      <c r="K783" s="135"/>
      <c r="L783" s="4"/>
      <c r="M783" s="4"/>
      <c r="N783" s="4"/>
    </row>
    <row r="784" spans="1:14" x14ac:dyDescent="0.3">
      <c r="A784" s="225" t="str">
        <f>Лист17!B6</f>
        <v>Крупа рисовая</v>
      </c>
      <c r="B784" s="225">
        <f>Лист17!C6</f>
        <v>9</v>
      </c>
      <c r="C784" s="225">
        <f>Лист17!D6</f>
        <v>12</v>
      </c>
      <c r="D784" s="225">
        <f>Лист17!E6</f>
        <v>9</v>
      </c>
      <c r="E784" s="225">
        <f>Лист17!F6</f>
        <v>12</v>
      </c>
      <c r="F784" s="226"/>
      <c r="G784" s="226"/>
      <c r="H784" s="135"/>
      <c r="I784" s="135"/>
      <c r="J784" s="135"/>
      <c r="K784" s="135"/>
      <c r="L784" s="4"/>
      <c r="M784" s="4"/>
      <c r="N784" s="4"/>
    </row>
    <row r="785" spans="1:14" x14ac:dyDescent="0.3">
      <c r="A785" s="225" t="str">
        <f>Лист17!B61</f>
        <v>Крупа рисовая</v>
      </c>
      <c r="B785" s="225">
        <f>Лист17!C61</f>
        <v>7</v>
      </c>
      <c r="C785" s="225">
        <f>Лист17!D61</f>
        <v>8</v>
      </c>
      <c r="D785" s="225">
        <f>Лист17!E61</f>
        <v>7</v>
      </c>
      <c r="E785" s="225">
        <f>Лист17!F61</f>
        <v>8</v>
      </c>
      <c r="F785" s="220"/>
      <c r="G785" s="220"/>
      <c r="H785" s="3"/>
      <c r="I785" s="3"/>
      <c r="J785" s="3"/>
      <c r="K785" s="3"/>
      <c r="L785" s="3"/>
      <c r="M785" s="3"/>
      <c r="N785" s="3"/>
    </row>
    <row r="786" spans="1:14" x14ac:dyDescent="0.3">
      <c r="A786" s="225" t="str">
        <f>Лист20!B55</f>
        <v>Крупа рисовая</v>
      </c>
      <c r="B786" s="225">
        <f>Лист20!C55</f>
        <v>4</v>
      </c>
      <c r="C786" s="225">
        <f>Лист20!D55</f>
        <v>4</v>
      </c>
      <c r="D786" s="225">
        <f>Лист20!E55</f>
        <v>4</v>
      </c>
      <c r="E786" s="225">
        <f>Лист20!F55</f>
        <v>4</v>
      </c>
      <c r="F786" s="226"/>
      <c r="G786" s="226"/>
      <c r="H786" s="135"/>
      <c r="I786" s="135"/>
      <c r="J786" s="135"/>
      <c r="K786" s="135"/>
      <c r="L786" s="4"/>
      <c r="M786" s="4"/>
      <c r="N786" s="4"/>
    </row>
    <row r="787" spans="1:14" x14ac:dyDescent="0.3">
      <c r="A787" s="225" t="str">
        <f>Лист8!B30</f>
        <v xml:space="preserve">Крупа рисовая </v>
      </c>
      <c r="B787" s="225">
        <f>Лист8!C30</f>
        <v>10</v>
      </c>
      <c r="C787" s="225">
        <f>Лист8!D30</f>
        <v>15</v>
      </c>
      <c r="D787" s="225">
        <f>Лист8!E30</f>
        <v>10</v>
      </c>
      <c r="E787" s="225">
        <f>Лист8!F30</f>
        <v>15</v>
      </c>
      <c r="F787" s="226"/>
      <c r="G787" s="226"/>
      <c r="H787" s="226"/>
      <c r="I787" s="226"/>
      <c r="J787" s="226"/>
      <c r="K787" s="226"/>
      <c r="L787" s="221"/>
      <c r="M787" s="221"/>
      <c r="N787" s="221"/>
    </row>
    <row r="788" spans="1:14" x14ac:dyDescent="0.3">
      <c r="A788" s="225" t="str">
        <f>Лист12!B52</f>
        <v xml:space="preserve">Крупа рисовая </v>
      </c>
      <c r="B788" s="225">
        <f>Лист12!C52</f>
        <v>4</v>
      </c>
      <c r="C788" s="225">
        <f>Лист12!D52</f>
        <v>4</v>
      </c>
      <c r="D788" s="225">
        <f>Лист12!E52</f>
        <v>4</v>
      </c>
      <c r="E788" s="225">
        <f>Лист12!F52</f>
        <v>4</v>
      </c>
      <c r="F788" s="226"/>
      <c r="G788" s="226"/>
      <c r="H788" s="135"/>
      <c r="I788" s="135"/>
      <c r="J788" s="135"/>
      <c r="K788" s="135"/>
      <c r="L788" s="4"/>
      <c r="M788" s="4"/>
      <c r="N788" s="4"/>
    </row>
    <row r="789" spans="1:14" x14ac:dyDescent="0.3">
      <c r="A789" s="225" t="str">
        <f>Лист14!B54</f>
        <v xml:space="preserve">Крупа рисовая </v>
      </c>
      <c r="B789" s="225">
        <f>Лист14!C54</f>
        <v>37</v>
      </c>
      <c r="C789" s="225">
        <f>Лист14!D54</f>
        <v>45</v>
      </c>
      <c r="D789" s="225">
        <f>Лист14!E54</f>
        <v>37</v>
      </c>
      <c r="E789" s="225">
        <f>Лист14!F54</f>
        <v>45</v>
      </c>
      <c r="F789" s="226"/>
      <c r="G789" s="226"/>
      <c r="H789" s="135"/>
      <c r="I789" s="135"/>
      <c r="J789" s="135"/>
      <c r="K789" s="135"/>
      <c r="L789" s="4"/>
      <c r="M789" s="4"/>
      <c r="N789" s="4"/>
    </row>
    <row r="790" spans="1:14" x14ac:dyDescent="0.3">
      <c r="A790" s="225" t="str">
        <f>Лист5!B9</f>
        <v>Крупа ячневая</v>
      </c>
      <c r="B790" s="225">
        <f>Лист5!C9</f>
        <v>19</v>
      </c>
      <c r="C790" s="225">
        <f>Лист5!D9</f>
        <v>27</v>
      </c>
      <c r="D790" s="225">
        <f>Лист5!E9</f>
        <v>19</v>
      </c>
      <c r="E790" s="225">
        <f>Лист5!F9</f>
        <v>27</v>
      </c>
      <c r="F790" s="226"/>
      <c r="G790" s="227" t="str">
        <f>A790</f>
        <v>Крупа ячневая</v>
      </c>
      <c r="H790" s="135">
        <f>B790+B791+B792</f>
        <v>38</v>
      </c>
      <c r="I790" s="135">
        <f>C790+C791+C792</f>
        <v>51</v>
      </c>
      <c r="J790" s="135">
        <f>D790+D791+D792</f>
        <v>38</v>
      </c>
      <c r="K790" s="135">
        <f>E790+E791+E792</f>
        <v>51</v>
      </c>
      <c r="L790" s="4"/>
      <c r="M790" s="4"/>
      <c r="N790" s="4"/>
    </row>
    <row r="791" spans="1:14" x14ac:dyDescent="0.3">
      <c r="A791" s="225" t="str">
        <f>Лист12!B6</f>
        <v>Крупа ячневая</v>
      </c>
      <c r="B791" s="225">
        <f>Лист12!C6</f>
        <v>12</v>
      </c>
      <c r="C791" s="225">
        <f>Лист12!D6</f>
        <v>16</v>
      </c>
      <c r="D791" s="225">
        <f>Лист12!E6</f>
        <v>12</v>
      </c>
      <c r="E791" s="225">
        <f>Лист12!F6</f>
        <v>16</v>
      </c>
      <c r="F791" s="226"/>
      <c r="G791" s="226"/>
      <c r="H791" s="135"/>
      <c r="I791" s="135"/>
      <c r="J791" s="135"/>
      <c r="K791" s="135"/>
      <c r="L791" s="4"/>
      <c r="M791" s="4"/>
      <c r="N791" s="4"/>
    </row>
    <row r="792" spans="1:14" x14ac:dyDescent="0.3">
      <c r="A792" s="225" t="str">
        <f>Лист17!B57</f>
        <v>Крупа ячневая</v>
      </c>
      <c r="B792" s="225">
        <f>Лист17!C57</f>
        <v>7</v>
      </c>
      <c r="C792" s="225">
        <f>Лист17!D57</f>
        <v>8</v>
      </c>
      <c r="D792" s="225">
        <f>Лист17!E57</f>
        <v>7</v>
      </c>
      <c r="E792" s="225">
        <f>Лист17!F57</f>
        <v>8</v>
      </c>
      <c r="F792" s="220"/>
      <c r="G792" s="220"/>
      <c r="H792" s="3"/>
      <c r="I792" s="3"/>
      <c r="J792" s="3"/>
      <c r="K792" s="3"/>
      <c r="L792" s="3"/>
      <c r="M792" s="3"/>
      <c r="N792" s="3"/>
    </row>
    <row r="793" spans="1:14" x14ac:dyDescent="0.3">
      <c r="A793" s="225" t="str">
        <f>Лист1!B65</f>
        <v>Курага</v>
      </c>
      <c r="B793" s="225">
        <f>Лист1!C65</f>
        <v>11</v>
      </c>
      <c r="C793" s="225">
        <f>Лист1!D65</f>
        <v>14</v>
      </c>
      <c r="D793" s="225">
        <f>Лист1!E65</f>
        <v>11</v>
      </c>
      <c r="E793" s="225">
        <f>Лист1!F65</f>
        <v>14</v>
      </c>
      <c r="F793" s="220"/>
      <c r="G793" s="7" t="str">
        <f>A793</f>
        <v>Курага</v>
      </c>
      <c r="H793" s="3">
        <f>B793+B794+B795+B796+B797+B798</f>
        <v>56</v>
      </c>
      <c r="I793" s="3">
        <f>C793+C794+C795+C796+C797+C798</f>
        <v>69</v>
      </c>
      <c r="J793" s="3">
        <f>D793+D794+D795+D796+D797+D798</f>
        <v>56</v>
      </c>
      <c r="K793" s="3">
        <f>E793+E794+E795+E796+E797+E798</f>
        <v>69</v>
      </c>
      <c r="L793" s="3"/>
      <c r="M793" s="3"/>
      <c r="N793" s="3"/>
    </row>
    <row r="794" spans="1:14" x14ac:dyDescent="0.3">
      <c r="A794" s="225" t="str">
        <f>Лист3!B89</f>
        <v>Курага</v>
      </c>
      <c r="B794" s="225">
        <f>Лист3!C89</f>
        <v>10</v>
      </c>
      <c r="C794" s="225">
        <f>Лист3!D89</f>
        <v>11</v>
      </c>
      <c r="D794" s="225">
        <f>Лист3!E89</f>
        <v>10</v>
      </c>
      <c r="E794" s="225">
        <f>Лист3!F89</f>
        <v>11</v>
      </c>
      <c r="F794" s="226"/>
      <c r="G794" s="226"/>
      <c r="H794" s="135"/>
      <c r="I794" s="135"/>
      <c r="J794" s="135"/>
      <c r="K794" s="135"/>
      <c r="L794" s="4"/>
      <c r="M794" s="4"/>
      <c r="N794" s="4"/>
    </row>
    <row r="795" spans="1:14" x14ac:dyDescent="0.3">
      <c r="A795" s="225" t="str">
        <f>Лист5!B26</f>
        <v>Курага</v>
      </c>
      <c r="B795" s="225">
        <f>Лист5!C26</f>
        <v>4</v>
      </c>
      <c r="C795" s="225">
        <f>Лист5!D26</f>
        <v>5</v>
      </c>
      <c r="D795" s="225">
        <f>Лист5!E26</f>
        <v>4</v>
      </c>
      <c r="E795" s="225">
        <f>Лист5!F26</f>
        <v>5</v>
      </c>
      <c r="F795" s="220"/>
      <c r="G795" s="220"/>
      <c r="H795" s="2"/>
      <c r="I795" s="2"/>
      <c r="J795" s="2"/>
      <c r="K795" s="2"/>
      <c r="L795" s="2"/>
      <c r="M795" s="2"/>
      <c r="N795" s="2"/>
    </row>
    <row r="796" spans="1:14" x14ac:dyDescent="0.3">
      <c r="A796" s="225" t="str">
        <f>Лист7!B66</f>
        <v>Курага</v>
      </c>
      <c r="B796" s="225">
        <f>Лист7!C66</f>
        <v>11</v>
      </c>
      <c r="C796" s="225">
        <f>Лист7!D66</f>
        <v>14</v>
      </c>
      <c r="D796" s="225">
        <f>Лист7!E66</f>
        <v>11</v>
      </c>
      <c r="E796" s="225">
        <f>Лист7!F66</f>
        <v>14</v>
      </c>
      <c r="F796" s="220"/>
      <c r="G796" s="220"/>
      <c r="H796" s="2"/>
      <c r="I796" s="2"/>
      <c r="J796" s="2"/>
      <c r="K796" s="2"/>
      <c r="L796" s="2"/>
      <c r="M796" s="2"/>
      <c r="N796" s="2"/>
    </row>
    <row r="797" spans="1:14" x14ac:dyDescent="0.3">
      <c r="A797" s="225" t="str">
        <f>Лист14!B63</f>
        <v>Курага</v>
      </c>
      <c r="B797" s="225">
        <f>Лист14!C63</f>
        <v>11</v>
      </c>
      <c r="C797" s="225">
        <f>Лист14!D63</f>
        <v>14</v>
      </c>
      <c r="D797" s="225">
        <f>Лист14!E63</f>
        <v>11</v>
      </c>
      <c r="E797" s="225">
        <f>Лист14!F63</f>
        <v>14</v>
      </c>
      <c r="F797" s="226"/>
      <c r="G797" s="226"/>
      <c r="H797" s="226"/>
      <c r="I797" s="226"/>
      <c r="J797" s="226"/>
      <c r="K797" s="226"/>
      <c r="L797" s="221"/>
      <c r="M797" s="221"/>
      <c r="N797" s="221"/>
    </row>
    <row r="798" spans="1:14" x14ac:dyDescent="0.3">
      <c r="A798" s="225" t="str">
        <f>Лист15!B54</f>
        <v>Курага</v>
      </c>
      <c r="B798" s="225">
        <f>Лист15!C54</f>
        <v>9</v>
      </c>
      <c r="C798" s="225">
        <f>Лист15!D54</f>
        <v>11</v>
      </c>
      <c r="D798" s="225">
        <f>Лист15!E54</f>
        <v>9</v>
      </c>
      <c r="E798" s="225">
        <f>Лист15!F54</f>
        <v>11</v>
      </c>
      <c r="F798" s="220"/>
      <c r="G798" s="220"/>
      <c r="H798" s="2"/>
      <c r="I798" s="2"/>
      <c r="J798" s="2"/>
      <c r="K798" s="2"/>
      <c r="L798" s="2"/>
      <c r="M798" s="2"/>
      <c r="N798" s="2"/>
    </row>
    <row r="799" spans="1:14" x14ac:dyDescent="0.3">
      <c r="A799" s="225" t="str">
        <f>Лист2!B52</f>
        <v>Куры</v>
      </c>
      <c r="B799" s="225">
        <f>Лист2!C52</f>
        <v>51</v>
      </c>
      <c r="C799" s="225">
        <f>Лист2!D52</f>
        <v>61</v>
      </c>
      <c r="D799" s="225">
        <f>Лист2!E52</f>
        <v>39</v>
      </c>
      <c r="E799" s="225">
        <f>Лист2!F52</f>
        <v>54</v>
      </c>
      <c r="F799" s="226"/>
      <c r="G799" s="227" t="str">
        <f>A799</f>
        <v>Куры</v>
      </c>
      <c r="H799" s="135">
        <f>B799+B800+B801+B802+B803+B804+B805+B806+B807+B808+B809+B810+B811+B812+B813+B814</f>
        <v>460</v>
      </c>
      <c r="I799" s="135">
        <f>C799+C800+C801+C802+C803+C804+C805+C806+C807+C808+C809+C810+C811+C812+C813+C814</f>
        <v>540</v>
      </c>
      <c r="J799" s="135">
        <f>D799+D800+D801+D802+D803+D804+D805+D806+D807+D808+D809+D810+D811+D812+D813+D814</f>
        <v>387</v>
      </c>
      <c r="K799" s="135">
        <f>E799+E800+E801+E802+E803+E804+E805+E806+E807+E808+E809+E810+E811+E812+E813+E814</f>
        <v>460</v>
      </c>
      <c r="L799" s="4"/>
      <c r="M799" s="4"/>
      <c r="N799" s="4"/>
    </row>
    <row r="800" spans="1:14" s="220" customFormat="1" x14ac:dyDescent="0.3">
      <c r="A800" s="225" t="str">
        <f>Лист2!B34</f>
        <v>Куры</v>
      </c>
      <c r="B800" s="225">
        <f>Лист2!C34</f>
        <v>13</v>
      </c>
      <c r="C800" s="225">
        <f>Лист2!D34</f>
        <v>16</v>
      </c>
      <c r="D800" s="225">
        <f>Лист2!E34</f>
        <v>11</v>
      </c>
      <c r="E800" s="225">
        <f>Лист2!F34</f>
        <v>14</v>
      </c>
      <c r="F800" s="226"/>
      <c r="G800" s="227"/>
      <c r="H800" s="135"/>
      <c r="I800" s="135"/>
      <c r="J800" s="135"/>
      <c r="K800" s="135"/>
      <c r="L800" s="4"/>
      <c r="M800" s="4"/>
      <c r="N800" s="4"/>
    </row>
    <row r="801" spans="1:14" s="220" customFormat="1" x14ac:dyDescent="0.3">
      <c r="A801" s="225" t="str">
        <f>Лист4!B33</f>
        <v>Куры</v>
      </c>
      <c r="B801" s="225">
        <f>Лист4!C33</f>
        <v>13</v>
      </c>
      <c r="C801" s="225">
        <f>Лист4!D33</f>
        <v>16</v>
      </c>
      <c r="D801" s="225">
        <f>Лист4!E33</f>
        <v>11</v>
      </c>
      <c r="E801" s="225">
        <f>Лист4!F33</f>
        <v>14</v>
      </c>
      <c r="F801" s="226"/>
      <c r="G801" s="227"/>
      <c r="H801" s="135"/>
      <c r="I801" s="135"/>
      <c r="J801" s="135"/>
      <c r="K801" s="135"/>
      <c r="L801" s="4"/>
      <c r="M801" s="4"/>
      <c r="N801" s="4"/>
    </row>
    <row r="802" spans="1:14" s="220" customFormat="1" x14ac:dyDescent="0.3">
      <c r="A802" s="225" t="str">
        <f>Лист6!B28</f>
        <v>Куры</v>
      </c>
      <c r="B802" s="225">
        <f>Лист6!C28</f>
        <v>13</v>
      </c>
      <c r="C802" s="225">
        <f>Лист6!D28</f>
        <v>16</v>
      </c>
      <c r="D802" s="225">
        <f>Лист6!E28</f>
        <v>11</v>
      </c>
      <c r="E802" s="225">
        <f>Лист6!F28</f>
        <v>14</v>
      </c>
      <c r="F802" s="226"/>
      <c r="G802" s="227"/>
      <c r="H802" s="135"/>
      <c r="I802" s="135"/>
      <c r="J802" s="135"/>
      <c r="K802" s="135"/>
      <c r="L802" s="4"/>
      <c r="M802" s="4"/>
      <c r="N802" s="4"/>
    </row>
    <row r="803" spans="1:14" s="220" customFormat="1" x14ac:dyDescent="0.3">
      <c r="A803" s="225" t="str">
        <f>Лист9!B36</f>
        <v>Куры</v>
      </c>
      <c r="B803" s="225">
        <f>Лист9!C36</f>
        <v>13</v>
      </c>
      <c r="C803" s="225">
        <f>Лист9!D36</f>
        <v>16</v>
      </c>
      <c r="D803" s="225">
        <f>Лист9!E36</f>
        <v>11</v>
      </c>
      <c r="E803" s="225">
        <f>Лист9!F36</f>
        <v>14</v>
      </c>
      <c r="F803" s="226"/>
      <c r="G803" s="227"/>
      <c r="H803" s="135"/>
      <c r="I803" s="135"/>
      <c r="J803" s="135"/>
      <c r="K803" s="135"/>
      <c r="L803" s="4"/>
      <c r="M803" s="4"/>
      <c r="N803" s="4"/>
    </row>
    <row r="804" spans="1:14" s="220" customFormat="1" x14ac:dyDescent="0.3">
      <c r="A804" s="225" t="str">
        <f>Лист11!B29</f>
        <v>Куры</v>
      </c>
      <c r="B804" s="225">
        <f>Лист11!C29</f>
        <v>13</v>
      </c>
      <c r="C804" s="225">
        <f>Лист11!D29</f>
        <v>16</v>
      </c>
      <c r="D804" s="225">
        <f>Лист11!E29</f>
        <v>11</v>
      </c>
      <c r="E804" s="225">
        <f>Лист11!F29</f>
        <v>14</v>
      </c>
      <c r="F804" s="226"/>
      <c r="G804" s="227"/>
      <c r="H804" s="135"/>
      <c r="I804" s="135"/>
      <c r="J804" s="135"/>
      <c r="K804" s="135"/>
      <c r="L804" s="4"/>
      <c r="M804" s="4"/>
      <c r="N804" s="4"/>
    </row>
    <row r="805" spans="1:14" s="220" customFormat="1" x14ac:dyDescent="0.3">
      <c r="A805" s="225" t="str">
        <f>Лист14!B35</f>
        <v>Куры</v>
      </c>
      <c r="B805" s="225">
        <f>Лист14!C35</f>
        <v>13</v>
      </c>
      <c r="C805" s="225">
        <f>Лист14!D35</f>
        <v>16</v>
      </c>
      <c r="D805" s="225">
        <f>Лист14!E35</f>
        <v>11</v>
      </c>
      <c r="E805" s="225">
        <f>Лист14!F35</f>
        <v>14</v>
      </c>
      <c r="F805" s="226"/>
      <c r="G805" s="227"/>
      <c r="H805" s="135"/>
      <c r="I805" s="135"/>
      <c r="J805" s="135"/>
      <c r="K805" s="135"/>
      <c r="L805" s="4"/>
      <c r="M805" s="4"/>
      <c r="N805" s="4"/>
    </row>
    <row r="806" spans="1:14" s="220" customFormat="1" x14ac:dyDescent="0.3">
      <c r="A806" s="225" t="str">
        <f>Лист16!B38</f>
        <v>Куры</v>
      </c>
      <c r="B806" s="225">
        <f>Лист16!C38</f>
        <v>13</v>
      </c>
      <c r="C806" s="225">
        <f>Лист16!D38</f>
        <v>16</v>
      </c>
      <c r="D806" s="225">
        <f>Лист16!E38</f>
        <v>11</v>
      </c>
      <c r="E806" s="225">
        <f>Лист16!F38</f>
        <v>14</v>
      </c>
      <c r="F806" s="226"/>
      <c r="G806" s="227"/>
      <c r="H806" s="135"/>
      <c r="I806" s="135"/>
      <c r="J806" s="135"/>
      <c r="K806" s="135"/>
      <c r="L806" s="4"/>
      <c r="M806" s="4"/>
      <c r="N806" s="4"/>
    </row>
    <row r="807" spans="1:14" s="220" customFormat="1" x14ac:dyDescent="0.3">
      <c r="A807" s="225" t="str">
        <f>Лист19!B29</f>
        <v>Куры</v>
      </c>
      <c r="B807" s="225">
        <f>Лист19!C29</f>
        <v>13</v>
      </c>
      <c r="C807" s="225">
        <f>Лист19!D29</f>
        <v>16</v>
      </c>
      <c r="D807" s="225">
        <f>Лист19!E29</f>
        <v>11</v>
      </c>
      <c r="E807" s="225">
        <f>Лист19!F29</f>
        <v>14</v>
      </c>
      <c r="F807" s="226"/>
      <c r="G807" s="227"/>
      <c r="H807" s="135"/>
      <c r="I807" s="135"/>
      <c r="J807" s="135"/>
      <c r="K807" s="135"/>
      <c r="L807" s="4"/>
      <c r="M807" s="4"/>
      <c r="N807" s="4"/>
    </row>
    <row r="808" spans="1:14" x14ac:dyDescent="0.3">
      <c r="A808" s="225" t="str">
        <f>Лист4!B54</f>
        <v>Куры</v>
      </c>
      <c r="B808" s="225">
        <f>Лист4!C54</f>
        <v>36</v>
      </c>
      <c r="C808" s="225">
        <f>Лист4!D54</f>
        <v>42</v>
      </c>
      <c r="D808" s="225">
        <f>Лист4!E54</f>
        <v>31</v>
      </c>
      <c r="E808" s="225">
        <f>Лист4!F54</f>
        <v>37</v>
      </c>
      <c r="F808" s="226"/>
      <c r="G808" s="226"/>
      <c r="H808" s="135"/>
      <c r="I808" s="135"/>
      <c r="J808" s="135"/>
      <c r="K808" s="135"/>
      <c r="L808" s="4"/>
      <c r="M808" s="4"/>
      <c r="N808" s="4"/>
    </row>
    <row r="809" spans="1:14" x14ac:dyDescent="0.3">
      <c r="A809" s="225" t="str">
        <f>Лист6!B52</f>
        <v>Куры</v>
      </c>
      <c r="B809" s="225">
        <f>Лист6!C52</f>
        <v>36</v>
      </c>
      <c r="C809" s="225">
        <f>Лист6!D52</f>
        <v>42</v>
      </c>
      <c r="D809" s="225">
        <f>Лист6!E52</f>
        <v>31</v>
      </c>
      <c r="E809" s="225">
        <f>Лист6!F52</f>
        <v>37</v>
      </c>
      <c r="F809" s="220"/>
      <c r="G809" s="220"/>
      <c r="H809" s="2"/>
      <c r="I809" s="2"/>
      <c r="J809" s="2"/>
      <c r="K809" s="2"/>
      <c r="L809" s="2"/>
      <c r="M809" s="2"/>
      <c r="N809" s="2"/>
    </row>
    <row r="810" spans="1:14" x14ac:dyDescent="0.3">
      <c r="A810" s="225" t="str">
        <f>Лист9!B53</f>
        <v>Куры</v>
      </c>
      <c r="B810" s="225">
        <f>Лист9!C53</f>
        <v>55</v>
      </c>
      <c r="C810" s="225">
        <f>Лист9!D53</f>
        <v>61</v>
      </c>
      <c r="D810" s="225">
        <f>Лист9!E53</f>
        <v>48</v>
      </c>
      <c r="E810" s="225">
        <f>Лист9!F53</f>
        <v>54</v>
      </c>
      <c r="F810" s="226"/>
      <c r="G810" s="226"/>
      <c r="H810" s="226"/>
      <c r="I810" s="226"/>
      <c r="J810" s="226"/>
      <c r="K810" s="226"/>
      <c r="L810" s="221"/>
      <c r="M810" s="221"/>
      <c r="N810" s="221"/>
    </row>
    <row r="811" spans="1:14" x14ac:dyDescent="0.3">
      <c r="A811" s="225" t="str">
        <f>Лист11!B43</f>
        <v>Куры</v>
      </c>
      <c r="B811" s="225">
        <f>Лист11!C43</f>
        <v>36</v>
      </c>
      <c r="C811" s="225">
        <f>Лист11!D43</f>
        <v>42</v>
      </c>
      <c r="D811" s="225">
        <f>Лист11!E43</f>
        <v>31</v>
      </c>
      <c r="E811" s="225">
        <f>Лист11!F43</f>
        <v>37</v>
      </c>
      <c r="F811" s="226"/>
      <c r="G811" s="226"/>
      <c r="H811" s="226"/>
      <c r="I811" s="226"/>
      <c r="J811" s="226"/>
      <c r="K811" s="226"/>
      <c r="L811" s="221"/>
      <c r="M811" s="221"/>
      <c r="N811" s="221"/>
    </row>
    <row r="812" spans="1:14" x14ac:dyDescent="0.3">
      <c r="A812" s="225" t="str">
        <f>Лист14!B53</f>
        <v>Куры</v>
      </c>
      <c r="B812" s="225">
        <f>Лист14!C53</f>
        <v>36</v>
      </c>
      <c r="C812" s="225">
        <f>Лист14!D53</f>
        <v>42</v>
      </c>
      <c r="D812" s="225">
        <f>Лист14!E53</f>
        <v>31</v>
      </c>
      <c r="E812" s="225">
        <f>Лист14!F53</f>
        <v>37</v>
      </c>
      <c r="F812" s="226"/>
      <c r="G812" s="226"/>
      <c r="H812" s="226"/>
      <c r="I812" s="226"/>
      <c r="J812" s="226"/>
      <c r="K812" s="226"/>
      <c r="L812" s="221"/>
      <c r="M812" s="221"/>
      <c r="N812" s="221"/>
    </row>
    <row r="813" spans="1:14" x14ac:dyDescent="0.3">
      <c r="A813" s="225" t="str">
        <f>Лист16!B55</f>
        <v>Куры</v>
      </c>
      <c r="B813" s="225">
        <f>Лист16!C55</f>
        <v>55</v>
      </c>
      <c r="C813" s="225">
        <f>Лист16!D55</f>
        <v>61</v>
      </c>
      <c r="D813" s="225">
        <f>Лист16!E55</f>
        <v>49</v>
      </c>
      <c r="E813" s="225">
        <f>Лист16!F55</f>
        <v>38</v>
      </c>
      <c r="F813" s="220"/>
      <c r="G813" s="220"/>
      <c r="H813" s="2"/>
      <c r="I813" s="2"/>
      <c r="J813" s="2"/>
      <c r="K813" s="2"/>
      <c r="L813" s="2"/>
      <c r="M813" s="2"/>
      <c r="N813" s="2"/>
    </row>
    <row r="814" spans="1:14" x14ac:dyDescent="0.3">
      <c r="A814" s="225" t="str">
        <f>Лист19!B41</f>
        <v>Куры</v>
      </c>
      <c r="B814" s="225">
        <f>Лист19!C41</f>
        <v>51</v>
      </c>
      <c r="C814" s="225">
        <f>Лист19!D41</f>
        <v>61</v>
      </c>
      <c r="D814" s="225">
        <f>Лист19!E41</f>
        <v>39</v>
      </c>
      <c r="E814" s="225">
        <f>Лист19!F41</f>
        <v>54</v>
      </c>
      <c r="F814" s="220"/>
      <c r="G814" s="220"/>
      <c r="H814" s="2"/>
      <c r="I814" s="2"/>
      <c r="J814" s="2"/>
      <c r="K814" s="2"/>
      <c r="L814" s="2"/>
      <c r="M814" s="2"/>
      <c r="N814" s="2"/>
    </row>
    <row r="815" spans="1:14" x14ac:dyDescent="0.3">
      <c r="A815" s="225" t="str">
        <f>Лист2!B79</f>
        <v>Лимон</v>
      </c>
      <c r="B815" s="225">
        <f>Лист2!C79</f>
        <v>5</v>
      </c>
      <c r="C815" s="225">
        <f>Лист2!D79</f>
        <v>6</v>
      </c>
      <c r="D815" s="225">
        <f>Лист2!E79</f>
        <v>4</v>
      </c>
      <c r="E815" s="225">
        <f>Лист2!F79</f>
        <v>5</v>
      </c>
      <c r="F815" s="220"/>
      <c r="G815" s="7" t="str">
        <f>A815</f>
        <v>Лимон</v>
      </c>
      <c r="H815" s="219">
        <f>B815+B816+B817+B818+B819+B820+B821+B822</f>
        <v>40</v>
      </c>
      <c r="I815" s="219">
        <f>C815+C816+C817+C818+C819+C820+C821+C822</f>
        <v>48</v>
      </c>
      <c r="J815" s="219">
        <f>D815+D816+D817+D818+D819+D820+D821+D822</f>
        <v>32</v>
      </c>
      <c r="K815" s="219">
        <f>E815+E816+E817+E818+E819+E820+E821+E822</f>
        <v>40</v>
      </c>
      <c r="L815" s="2"/>
      <c r="M815" s="2"/>
      <c r="N815" s="2"/>
    </row>
    <row r="816" spans="1:14" x14ac:dyDescent="0.3">
      <c r="A816" s="225" t="str">
        <f>Лист5!B85</f>
        <v>Лимон</v>
      </c>
      <c r="B816" s="225">
        <f>Лист5!C85</f>
        <v>5</v>
      </c>
      <c r="C816" s="225">
        <f>Лист5!D85</f>
        <v>6</v>
      </c>
      <c r="D816" s="225">
        <f>Лист5!E85</f>
        <v>4</v>
      </c>
      <c r="E816" s="225">
        <f>Лист5!F85</f>
        <v>5</v>
      </c>
      <c r="F816" s="226"/>
      <c r="G816" s="226"/>
      <c r="H816" s="226"/>
      <c r="I816" s="226"/>
      <c r="J816" s="226"/>
      <c r="K816" s="226"/>
      <c r="L816" s="221"/>
      <c r="M816" s="221"/>
      <c r="N816" s="221"/>
    </row>
    <row r="817" spans="1:14" x14ac:dyDescent="0.3">
      <c r="A817" s="225" t="str">
        <f>Лист6!B89</f>
        <v>Лимон</v>
      </c>
      <c r="B817" s="225">
        <f>Лист6!C89</f>
        <v>5</v>
      </c>
      <c r="C817" s="225">
        <f>Лист6!D89</f>
        <v>6</v>
      </c>
      <c r="D817" s="225">
        <f>Лист6!E89</f>
        <v>4</v>
      </c>
      <c r="E817" s="225">
        <f>Лист6!F89</f>
        <v>5</v>
      </c>
      <c r="F817" s="226"/>
      <c r="G817" s="226"/>
      <c r="H817" s="226"/>
      <c r="I817" s="226"/>
      <c r="J817" s="226"/>
      <c r="K817" s="226"/>
      <c r="L817" s="221"/>
      <c r="M817" s="221"/>
      <c r="N817" s="221"/>
    </row>
    <row r="818" spans="1:14" x14ac:dyDescent="0.3">
      <c r="A818" s="225" t="str">
        <f>Лист9!B86</f>
        <v>Лимон</v>
      </c>
      <c r="B818" s="225">
        <f>Лист9!C86</f>
        <v>5</v>
      </c>
      <c r="C818" s="225">
        <f>Лист9!D86</f>
        <v>6</v>
      </c>
      <c r="D818" s="225">
        <f>Лист9!E86</f>
        <v>4</v>
      </c>
      <c r="E818" s="225">
        <f>Лист9!F86</f>
        <v>5</v>
      </c>
      <c r="F818" s="226"/>
      <c r="G818" s="226"/>
      <c r="H818" s="226"/>
      <c r="I818" s="226"/>
      <c r="J818" s="226"/>
      <c r="K818" s="226"/>
      <c r="L818" s="221"/>
      <c r="M818" s="221"/>
      <c r="N818" s="221"/>
    </row>
    <row r="819" spans="1:14" x14ac:dyDescent="0.3">
      <c r="A819" s="225" t="str">
        <f>Лист11!B80</f>
        <v>Лимон</v>
      </c>
      <c r="B819" s="225">
        <f>Лист11!C80</f>
        <v>5</v>
      </c>
      <c r="C819" s="225">
        <f>Лист11!D80</f>
        <v>6</v>
      </c>
      <c r="D819" s="225">
        <f>Лист11!E80</f>
        <v>4</v>
      </c>
      <c r="E819" s="225">
        <f>Лист11!F80</f>
        <v>5</v>
      </c>
      <c r="F819" s="226"/>
      <c r="G819" s="226"/>
      <c r="H819" s="226"/>
      <c r="I819" s="226"/>
      <c r="J819" s="226"/>
      <c r="K819" s="226"/>
      <c r="L819" s="221"/>
      <c r="M819" s="221"/>
      <c r="N819" s="221"/>
    </row>
    <row r="820" spans="1:14" x14ac:dyDescent="0.3">
      <c r="A820" s="225" t="str">
        <f>Лист14!B84</f>
        <v>Лимон</v>
      </c>
      <c r="B820" s="225">
        <f>Лист14!C84</f>
        <v>5</v>
      </c>
      <c r="C820" s="225">
        <f>Лист14!D84</f>
        <v>6</v>
      </c>
      <c r="D820" s="225">
        <f>Лист14!E84</f>
        <v>4</v>
      </c>
      <c r="E820" s="225">
        <f>Лист14!F84</f>
        <v>5</v>
      </c>
      <c r="F820" s="226"/>
      <c r="G820" s="226"/>
      <c r="H820" s="226"/>
      <c r="I820" s="226"/>
      <c r="J820" s="226"/>
      <c r="K820" s="226"/>
      <c r="L820" s="221"/>
      <c r="M820" s="221"/>
      <c r="N820" s="221"/>
    </row>
    <row r="821" spans="1:14" x14ac:dyDescent="0.3">
      <c r="A821" s="225" t="str">
        <f>Лист17!B94</f>
        <v>Лимон</v>
      </c>
      <c r="B821" s="225">
        <f>Лист17!C94</f>
        <v>5</v>
      </c>
      <c r="C821" s="225">
        <f>Лист17!D94</f>
        <v>6</v>
      </c>
      <c r="D821" s="225">
        <f>Лист17!E94</f>
        <v>4</v>
      </c>
      <c r="E821" s="225">
        <f>Лист17!F94</f>
        <v>5</v>
      </c>
      <c r="F821" s="226"/>
      <c r="G821" s="226"/>
      <c r="H821" s="226"/>
      <c r="I821" s="226"/>
      <c r="J821" s="226"/>
      <c r="K821" s="226"/>
      <c r="L821" s="221"/>
      <c r="M821" s="221"/>
      <c r="N821" s="221"/>
    </row>
    <row r="822" spans="1:14" x14ac:dyDescent="0.3">
      <c r="A822" s="225" t="str">
        <f>Лист20!B96</f>
        <v>Лимон</v>
      </c>
      <c r="B822" s="225">
        <f>Лист20!C96</f>
        <v>5</v>
      </c>
      <c r="C822" s="225">
        <f>Лист20!D96</f>
        <v>6</v>
      </c>
      <c r="D822" s="225">
        <f>Лист20!E96</f>
        <v>4</v>
      </c>
      <c r="E822" s="225">
        <f>Лист20!F96</f>
        <v>5</v>
      </c>
      <c r="F822" s="226"/>
      <c r="G822" s="226"/>
      <c r="H822" s="226"/>
      <c r="I822" s="226"/>
      <c r="J822" s="226"/>
      <c r="K822" s="226"/>
      <c r="L822" s="221"/>
      <c r="M822" s="221"/>
      <c r="N822" s="221"/>
    </row>
    <row r="823" spans="1:14" x14ac:dyDescent="0.3">
      <c r="A823" s="225" t="str">
        <f>Лист2!B25</f>
        <v>Лук репчатый х/о-16%</v>
      </c>
      <c r="B823" s="225">
        <f>Лист2!C25</f>
        <v>3</v>
      </c>
      <c r="C823" s="225">
        <f>Лист2!D25</f>
        <v>4</v>
      </c>
      <c r="D823" s="225">
        <f>Лист2!E25</f>
        <v>2</v>
      </c>
      <c r="E823" s="225">
        <f>Лист2!F25</f>
        <v>3</v>
      </c>
      <c r="F823" s="226"/>
      <c r="G823" s="227" t="str">
        <f>A823</f>
        <v>Лук репчатый х/о-16%</v>
      </c>
      <c r="H823" s="227">
        <f>B823+B833+B832+B834+B835+B836+B837+B838+B839+B840+B842+B843+B844+B841+B845+B846+B847+B848+B849+B850+B851+B852+B853+B854+B855+B856+B857+B858+B859+B860+B861+B862+B863+B864+B865+B866+B867+B868+B869+B870+B871+B872+B873+B874+B875+B876+B877+B878+B879+B880+B881+B882+B883+B884+B885+B886+B887+B888+B889+B890+B891+B892+B893+B894+B895+B896+B831+B830+B829+B827+B828+B825+B826+B824</f>
        <v>605</v>
      </c>
      <c r="I823" s="227">
        <f>C823+C833+C832+C834+C835+C836+C837+C838+C839+C840+C842+C843+C844+C841+C845+C846+C847+C848+C849+C850+C851+C852+C853+C854+C855+C856+C857+C858+C859+C860+C861+C862+C863+C864+C865+C866+C867+C868+C869+C870+C871+C872+C873+C874+C875+C876+C877+C878+C879+C880+C881+C882+C883+C884+C885+C886+C887+C888+C889+C890+C891+C892+C893+C894+C895+C896+C831+C830+C829+C827+C828+C825+C826+C824</f>
        <v>743</v>
      </c>
      <c r="J823" s="227">
        <f>D823+D833+D832+D834+D835+D836+D837+D838+D839+D840+D842+D843+D844+D841+D845+D846+D847+D848+D849+D850+D851+D852+D853+D854+D855+D856+D857+D858+D859+D860+D861+D862+D863+D864+D865+D866+D867+D868+D869+D870+D871+D872+D873+D874+D875+D876+D877+D878+D879+D880+D881+D882+D883+D884+D885+D886+D887+D888+D889+D890+D891+D892+D893+D894+D895+D896+D831+D830+D829+D827+D828+D825+D826+D824</f>
        <v>502</v>
      </c>
      <c r="K823" s="227">
        <f>E823+E833+E832+E834+E835+E836+E837+E838+E839+E840+E842+E843+E844+E841+E845+E846+E847+E848+E849+E850+E851+E852+E853+E854+E855+E856+E857+E858+E859+E860+E861+E862+E863+E864+E865+E866+E867+E868+E869+E870+E871+E872+E873+E874+E875+E876+E877+E878+E879+E880+E881+E882+E883+E884+E885+E886+E887+E888+E889+E890+E891+E892+E893+E894+E895+E896+E831+E830+E829+E827+E828+E825+E826+E824</f>
        <v>621</v>
      </c>
      <c r="L823" s="221"/>
      <c r="M823" s="221"/>
      <c r="N823" s="221"/>
    </row>
    <row r="824" spans="1:14" s="220" customFormat="1" x14ac:dyDescent="0.3">
      <c r="A824" s="225" t="str">
        <f>Лист17!B80</f>
        <v>Лук репчатый, х/о-16%</v>
      </c>
      <c r="B824" s="225">
        <f>Лист17!C80</f>
        <v>17</v>
      </c>
      <c r="C824" s="225">
        <f>Лист17!D80</f>
        <v>19</v>
      </c>
      <c r="D824" s="225">
        <f>Лист17!E80</f>
        <v>14</v>
      </c>
      <c r="E824" s="225">
        <f>Лист17!F80</f>
        <v>16</v>
      </c>
      <c r="F824" s="226"/>
      <c r="G824" s="227"/>
      <c r="H824" s="227"/>
      <c r="I824" s="227"/>
      <c r="J824" s="227"/>
      <c r="K824" s="227"/>
      <c r="L824" s="221"/>
      <c r="M824" s="221"/>
      <c r="N824" s="221"/>
    </row>
    <row r="825" spans="1:14" s="220" customFormat="1" x14ac:dyDescent="0.3">
      <c r="A825" s="225" t="str">
        <f>Лист2!B53</f>
        <v>Лук репчатый х/о-16%</v>
      </c>
      <c r="B825" s="225">
        <f>Лист2!C53</f>
        <v>7</v>
      </c>
      <c r="C825" s="225">
        <f>Лист2!D53</f>
        <v>8</v>
      </c>
      <c r="D825" s="225">
        <f>Лист2!E53</f>
        <v>6</v>
      </c>
      <c r="E825" s="225">
        <f>Лист2!F53</f>
        <v>7</v>
      </c>
      <c r="F825" s="226"/>
      <c r="G825" s="227"/>
      <c r="H825" s="227"/>
      <c r="I825" s="227"/>
      <c r="J825" s="227"/>
      <c r="K825" s="227"/>
      <c r="L825" s="221"/>
      <c r="M825" s="221"/>
      <c r="N825" s="221"/>
    </row>
    <row r="826" spans="1:14" s="220" customFormat="1" x14ac:dyDescent="0.3">
      <c r="A826" s="225" t="str">
        <f>Лист19!B42</f>
        <v>Лук репчатый х/о-16%</v>
      </c>
      <c r="B826" s="225">
        <f>Лист19!C42</f>
        <v>7</v>
      </c>
      <c r="C826" s="225">
        <f>Лист19!D42</f>
        <v>8</v>
      </c>
      <c r="D826" s="225">
        <f>Лист19!E42</f>
        <v>6</v>
      </c>
      <c r="E826" s="225">
        <f>Лист19!F42</f>
        <v>7</v>
      </c>
      <c r="F826" s="226"/>
      <c r="G826" s="227"/>
      <c r="H826" s="227"/>
      <c r="I826" s="227"/>
      <c r="J826" s="227"/>
      <c r="K826" s="227"/>
      <c r="L826" s="221"/>
      <c r="M826" s="221"/>
      <c r="N826" s="221"/>
    </row>
    <row r="827" spans="1:14" s="220" customFormat="1" x14ac:dyDescent="0.3">
      <c r="A827" s="225" t="str">
        <f>Лист9!B54</f>
        <v>Лук репчатый, х/о-16%</v>
      </c>
      <c r="B827" s="225">
        <f>Лист9!C54</f>
        <v>7</v>
      </c>
      <c r="C827" s="225">
        <f>Лист9!D54</f>
        <v>8</v>
      </c>
      <c r="D827" s="225">
        <f>Лист9!E54</f>
        <v>6</v>
      </c>
      <c r="E827" s="225">
        <f>Лист9!F54</f>
        <v>7</v>
      </c>
      <c r="F827" s="226"/>
      <c r="G827" s="227"/>
      <c r="H827" s="227"/>
      <c r="I827" s="227"/>
      <c r="J827" s="227"/>
      <c r="K827" s="227"/>
      <c r="L827" s="221"/>
      <c r="M827" s="221"/>
      <c r="N827" s="221"/>
    </row>
    <row r="828" spans="1:14" s="220" customFormat="1" x14ac:dyDescent="0.3">
      <c r="A828" s="225" t="str">
        <f>Лист16!B56</f>
        <v>Лук репчатый, х/о-16%</v>
      </c>
      <c r="B828" s="225">
        <f>Лист16!C56</f>
        <v>7</v>
      </c>
      <c r="C828" s="225">
        <f>Лист16!D56</f>
        <v>8</v>
      </c>
      <c r="D828" s="225">
        <f>Лист16!E56</f>
        <v>6</v>
      </c>
      <c r="E828" s="225">
        <f>Лист16!F56</f>
        <v>7</v>
      </c>
      <c r="F828" s="226"/>
      <c r="G828" s="227"/>
      <c r="H828" s="227"/>
      <c r="I828" s="227"/>
      <c r="J828" s="227"/>
      <c r="K828" s="227"/>
      <c r="L828" s="221"/>
      <c r="M828" s="221"/>
      <c r="N828" s="221"/>
    </row>
    <row r="829" spans="1:14" s="220" customFormat="1" x14ac:dyDescent="0.3">
      <c r="A829" s="225" t="str">
        <f>Лист6!B73</f>
        <v>Лук репчатый, х/о-16%</v>
      </c>
      <c r="B829" s="225">
        <f>Лист6!C73</f>
        <v>18</v>
      </c>
      <c r="C829" s="225">
        <f>Лист6!D73</f>
        <v>21</v>
      </c>
      <c r="D829" s="225">
        <f>Лист6!E73</f>
        <v>15</v>
      </c>
      <c r="E829" s="225">
        <f>Лист6!F73</f>
        <v>18</v>
      </c>
      <c r="F829" s="226"/>
      <c r="G829" s="227"/>
      <c r="H829" s="227"/>
      <c r="I829" s="227"/>
      <c r="J829" s="227"/>
      <c r="K829" s="227"/>
      <c r="L829" s="221"/>
      <c r="M829" s="221"/>
      <c r="N829" s="221"/>
    </row>
    <row r="830" spans="1:14" s="220" customFormat="1" x14ac:dyDescent="0.3">
      <c r="A830" s="225" t="str">
        <f>Лист10!B75</f>
        <v>Лук репчатый, х/о-16%</v>
      </c>
      <c r="B830" s="225">
        <f>Лист10!C75</f>
        <v>10</v>
      </c>
      <c r="C830" s="225">
        <f>Лист10!D75</f>
        <v>14</v>
      </c>
      <c r="D830" s="225">
        <f>Лист10!E75</f>
        <v>10</v>
      </c>
      <c r="E830" s="225">
        <f>Лист10!F75</f>
        <v>12</v>
      </c>
      <c r="F830" s="226"/>
      <c r="G830" s="227"/>
      <c r="H830" s="227"/>
      <c r="I830" s="227"/>
      <c r="J830" s="227"/>
      <c r="K830" s="227"/>
      <c r="L830" s="221"/>
      <c r="M830" s="221"/>
      <c r="N830" s="221"/>
    </row>
    <row r="831" spans="1:14" s="1" customFormat="1" x14ac:dyDescent="0.3">
      <c r="A831" s="225" t="str">
        <f>Лист10!B58</f>
        <v>Лук репчатый, х/о-16%</v>
      </c>
      <c r="B831" s="225">
        <f>Лист10!C58</f>
        <v>6</v>
      </c>
      <c r="C831" s="225">
        <f>Лист10!D58</f>
        <v>13</v>
      </c>
      <c r="D831" s="225">
        <f>Лист10!E58</f>
        <v>5</v>
      </c>
      <c r="E831" s="225">
        <f>Лист10!F58</f>
        <v>11</v>
      </c>
      <c r="F831" s="226"/>
      <c r="G831" s="227"/>
      <c r="H831" s="227"/>
      <c r="I831" s="227"/>
      <c r="J831" s="227"/>
      <c r="K831" s="227"/>
      <c r="L831" s="221"/>
      <c r="M831" s="221"/>
      <c r="N831" s="221"/>
    </row>
    <row r="832" spans="1:14" x14ac:dyDescent="0.3">
      <c r="A832" s="225" t="str">
        <f>Лист2!B35</f>
        <v>Лук репчатый х/о-16%</v>
      </c>
      <c r="B832" s="225">
        <f>Лист2!C35</f>
        <v>7</v>
      </c>
      <c r="C832" s="225">
        <f>Лист2!D35</f>
        <v>10</v>
      </c>
      <c r="D832" s="225">
        <f>Лист2!E35</f>
        <v>6</v>
      </c>
      <c r="E832" s="225">
        <f>Лист2!F35</f>
        <v>8</v>
      </c>
      <c r="F832" s="226"/>
      <c r="G832" s="226"/>
      <c r="H832" s="226"/>
      <c r="I832" s="226"/>
      <c r="J832" s="226"/>
      <c r="K832" s="226"/>
      <c r="L832" s="221"/>
      <c r="M832" s="221"/>
      <c r="N832" s="221"/>
    </row>
    <row r="833" spans="1:14" x14ac:dyDescent="0.3">
      <c r="A833" s="225" t="str">
        <f>Лист7!B58</f>
        <v>Лук репчатый х/о-16%</v>
      </c>
      <c r="B833" s="225">
        <f>Лист7!C58</f>
        <v>10</v>
      </c>
      <c r="C833" s="225">
        <f>Лист7!D58</f>
        <v>13</v>
      </c>
      <c r="D833" s="225">
        <f>Лист7!E58</f>
        <v>8</v>
      </c>
      <c r="E833" s="225">
        <f>Лист7!F58</f>
        <v>11</v>
      </c>
      <c r="F833" s="226"/>
      <c r="G833" s="226"/>
      <c r="H833" s="135"/>
      <c r="I833" s="135"/>
      <c r="J833" s="135"/>
      <c r="K833" s="135"/>
      <c r="L833" s="4"/>
      <c r="M833" s="4"/>
      <c r="N833" s="4"/>
    </row>
    <row r="834" spans="1:14" x14ac:dyDescent="0.3">
      <c r="A834" s="225" t="str">
        <f>Лист7!B90</f>
        <v>Лук репчатый х/о-16%</v>
      </c>
      <c r="B834" s="225">
        <f>Лист7!C90</f>
        <v>2</v>
      </c>
      <c r="C834" s="225">
        <f>Лист7!D90</f>
        <v>3</v>
      </c>
      <c r="D834" s="225">
        <f>Лист7!E90</f>
        <v>1</v>
      </c>
      <c r="E834" s="225">
        <f>Лист7!F90</f>
        <v>2</v>
      </c>
      <c r="F834" s="226"/>
      <c r="G834" s="226"/>
      <c r="H834" s="226"/>
      <c r="I834" s="226"/>
      <c r="J834" s="226"/>
      <c r="K834" s="226"/>
      <c r="L834" s="221"/>
      <c r="M834" s="221"/>
      <c r="N834" s="221"/>
    </row>
    <row r="835" spans="1:14" x14ac:dyDescent="0.3">
      <c r="A835" s="225" t="str">
        <f>Лист1!B32</f>
        <v>Лук репчатый, х/о-16%</v>
      </c>
      <c r="B835" s="225">
        <f>Лист1!C32</f>
        <v>3</v>
      </c>
      <c r="C835" s="225">
        <f>Лист1!D32</f>
        <v>4</v>
      </c>
      <c r="D835" s="225">
        <f>Лист1!E32</f>
        <v>2</v>
      </c>
      <c r="E835" s="225">
        <f>Лист1!F32</f>
        <v>3</v>
      </c>
      <c r="F835" s="226"/>
      <c r="G835" s="226"/>
      <c r="H835" s="226"/>
      <c r="I835" s="226"/>
      <c r="J835" s="226"/>
      <c r="K835" s="226"/>
      <c r="L835" s="221"/>
      <c r="M835" s="221"/>
      <c r="N835" s="221"/>
    </row>
    <row r="836" spans="1:14" x14ac:dyDescent="0.3">
      <c r="A836" s="225" t="str">
        <f>Лист1!B43</f>
        <v>Лук репчатый, х/о-16%</v>
      </c>
      <c r="B836" s="225">
        <f>Лист1!C43</f>
        <v>7</v>
      </c>
      <c r="C836" s="225">
        <f>Лист1!D43</f>
        <v>10</v>
      </c>
      <c r="D836" s="225">
        <f>Лист1!E43</f>
        <v>6</v>
      </c>
      <c r="E836" s="225">
        <f>Лист1!F43</f>
        <v>8</v>
      </c>
      <c r="F836" s="220"/>
      <c r="G836" s="220"/>
      <c r="H836" s="2"/>
      <c r="I836" s="2"/>
      <c r="J836" s="2"/>
      <c r="K836" s="2"/>
      <c r="L836" s="2"/>
      <c r="M836" s="2"/>
      <c r="N836" s="2"/>
    </row>
    <row r="837" spans="1:14" x14ac:dyDescent="0.3">
      <c r="A837" s="225" t="str">
        <f>Лист1!B56</f>
        <v>Лук репчатый, х/о-16%</v>
      </c>
      <c r="B837" s="225">
        <f>Лист1!C56</f>
        <v>5</v>
      </c>
      <c r="C837" s="225">
        <f>Лист1!D56</f>
        <v>6</v>
      </c>
      <c r="D837" s="225">
        <f>Лист1!E56</f>
        <v>4</v>
      </c>
      <c r="E837" s="225">
        <f>Лист1!F56</f>
        <v>5</v>
      </c>
      <c r="F837" s="226"/>
      <c r="G837" s="226"/>
      <c r="H837" s="226"/>
      <c r="I837" s="226"/>
      <c r="J837" s="226"/>
      <c r="K837" s="226"/>
      <c r="L837" s="221"/>
      <c r="M837" s="221"/>
      <c r="N837" s="221"/>
    </row>
    <row r="838" spans="1:14" x14ac:dyDescent="0.3">
      <c r="A838" s="225" t="str">
        <f>Лист1!B79</f>
        <v>Лук репчатый, х/о-16%</v>
      </c>
      <c r="B838" s="225">
        <f>Лист1!C79</f>
        <v>10</v>
      </c>
      <c r="C838" s="225">
        <f>Лист1!D79</f>
        <v>11</v>
      </c>
      <c r="D838" s="225">
        <f>Лист1!E79</f>
        <v>8</v>
      </c>
      <c r="E838" s="225">
        <f>Лист1!F79</f>
        <v>9</v>
      </c>
      <c r="F838" s="226"/>
      <c r="G838" s="226"/>
      <c r="H838" s="226"/>
      <c r="I838" s="226"/>
      <c r="J838" s="226"/>
      <c r="K838" s="226"/>
      <c r="L838" s="221"/>
      <c r="M838" s="221"/>
      <c r="N838" s="221"/>
    </row>
    <row r="839" spans="1:14" x14ac:dyDescent="0.3">
      <c r="A839" s="225" t="str">
        <f>Лист1!B84</f>
        <v>Лук репчатый, х/о-16%</v>
      </c>
      <c r="B839" s="225">
        <f>Лист1!C84</f>
        <v>5</v>
      </c>
      <c r="C839" s="225">
        <f>Лист1!D84</f>
        <v>6</v>
      </c>
      <c r="D839" s="225">
        <f>Лист1!E84</f>
        <v>4</v>
      </c>
      <c r="E839" s="225">
        <f>Лист1!F84</f>
        <v>5</v>
      </c>
      <c r="F839" s="226"/>
      <c r="G839" s="226"/>
      <c r="H839" s="226"/>
      <c r="I839" s="226"/>
      <c r="J839" s="226"/>
      <c r="K839" s="226"/>
      <c r="L839" s="221"/>
      <c r="M839" s="221"/>
      <c r="N839" s="221"/>
    </row>
    <row r="840" spans="1:14" x14ac:dyDescent="0.3">
      <c r="A840" s="225" t="str">
        <f>Лист1!B94</f>
        <v>Лук репчатый, х/о-16%</v>
      </c>
      <c r="B840" s="225">
        <f>Лист1!C94</f>
        <v>7</v>
      </c>
      <c r="C840" s="225">
        <f>Лист1!D94</f>
        <v>7</v>
      </c>
      <c r="D840" s="225">
        <f>Лист1!E94</f>
        <v>6</v>
      </c>
      <c r="E840" s="225">
        <f>Лист1!F94</f>
        <v>6</v>
      </c>
      <c r="F840" s="226"/>
      <c r="G840" s="226"/>
      <c r="H840" s="226"/>
      <c r="I840" s="226"/>
      <c r="J840" s="226"/>
      <c r="K840" s="226"/>
      <c r="L840" s="221"/>
      <c r="M840" s="221"/>
      <c r="N840" s="221"/>
    </row>
    <row r="841" spans="1:14" x14ac:dyDescent="0.3">
      <c r="A841" s="225" t="str">
        <f>Лист3!B39</f>
        <v>Лук репчатый, х/о-16%</v>
      </c>
      <c r="B841" s="225">
        <f>Лист3!C39</f>
        <v>7</v>
      </c>
      <c r="C841" s="225">
        <f>Лист3!D39</f>
        <v>10</v>
      </c>
      <c r="D841" s="225">
        <f>Лист3!E39</f>
        <v>6</v>
      </c>
      <c r="E841" s="225">
        <f>Лист3!F39</f>
        <v>8</v>
      </c>
      <c r="F841" s="226"/>
      <c r="G841" s="226"/>
      <c r="H841" s="226"/>
      <c r="I841" s="226"/>
      <c r="J841" s="226"/>
      <c r="K841" s="226"/>
      <c r="L841" s="221"/>
      <c r="M841" s="221"/>
      <c r="N841" s="221"/>
    </row>
    <row r="842" spans="1:14" x14ac:dyDescent="0.3">
      <c r="A842" s="225" t="str">
        <f>Лист3!B50</f>
        <v>Лук репчатый, х/о-16%</v>
      </c>
      <c r="B842" s="225">
        <f>Лист3!C50</f>
        <v>17</v>
      </c>
      <c r="C842" s="225">
        <f>Лист3!D50</f>
        <v>21</v>
      </c>
      <c r="D842" s="225">
        <f>Лист3!E50</f>
        <v>14</v>
      </c>
      <c r="E842" s="225">
        <f>Лист3!F50</f>
        <v>18</v>
      </c>
      <c r="F842" s="226"/>
      <c r="G842" s="226"/>
      <c r="H842" s="226"/>
      <c r="I842" s="226"/>
      <c r="J842" s="226"/>
      <c r="K842" s="226"/>
      <c r="L842" s="221"/>
      <c r="M842" s="221"/>
      <c r="N842" s="221"/>
    </row>
    <row r="843" spans="1:14" x14ac:dyDescent="0.3">
      <c r="A843" s="225" t="str">
        <f>Лист3!B68</f>
        <v>Лук репчатый, х/о-16%</v>
      </c>
      <c r="B843" s="225">
        <f>Лист3!C68</f>
        <v>15</v>
      </c>
      <c r="C843" s="225">
        <f>Лист3!D68</f>
        <v>17</v>
      </c>
      <c r="D843" s="225">
        <f>Лист3!E68</f>
        <v>13</v>
      </c>
      <c r="E843" s="225">
        <f>Лист3!F68</f>
        <v>14</v>
      </c>
      <c r="F843" s="226"/>
      <c r="G843" s="226"/>
      <c r="H843" s="226"/>
      <c r="I843" s="226"/>
      <c r="J843" s="226"/>
      <c r="K843" s="226"/>
      <c r="L843" s="221"/>
      <c r="M843" s="221"/>
      <c r="N843" s="221"/>
    </row>
    <row r="844" spans="1:14" x14ac:dyDescent="0.3">
      <c r="A844" s="225" t="str">
        <f>Лист3!B78</f>
        <v>Лук репчатый, х/о-16%</v>
      </c>
      <c r="B844" s="225">
        <f>Лист3!C78</f>
        <v>7</v>
      </c>
      <c r="C844" s="225">
        <f>Лист3!D78</f>
        <v>8</v>
      </c>
      <c r="D844" s="225">
        <f>Лист3!E78</f>
        <v>6</v>
      </c>
      <c r="E844" s="225">
        <f>Лист3!F78</f>
        <v>7</v>
      </c>
      <c r="F844" s="226"/>
      <c r="G844" s="226"/>
      <c r="H844" s="226"/>
      <c r="I844" s="226"/>
      <c r="J844" s="226"/>
      <c r="K844" s="226"/>
      <c r="L844" s="221"/>
      <c r="M844" s="221"/>
      <c r="N844" s="221"/>
    </row>
    <row r="845" spans="1:14" x14ac:dyDescent="0.3">
      <c r="A845" s="225" t="str">
        <f>Лист4!B29</f>
        <v>Лук репчатый, х/о-16%</v>
      </c>
      <c r="B845" s="225">
        <f>Лист4!C29</f>
        <v>4</v>
      </c>
      <c r="C845" s="225">
        <f>Лист4!D29</f>
        <v>5</v>
      </c>
      <c r="D845" s="225">
        <f>Лист4!E29</f>
        <v>3</v>
      </c>
      <c r="E845" s="225">
        <f>Лист4!F29</f>
        <v>4</v>
      </c>
      <c r="F845" s="226"/>
      <c r="G845" s="226"/>
      <c r="H845" s="226"/>
      <c r="I845" s="226"/>
      <c r="J845" s="226"/>
      <c r="K845" s="226"/>
      <c r="L845" s="221"/>
      <c r="M845" s="221"/>
      <c r="N845" s="221"/>
    </row>
    <row r="846" spans="1:14" x14ac:dyDescent="0.3">
      <c r="A846" s="225" t="str">
        <f>Лист4!B42</f>
        <v>Лук репчатый, х/о-16%</v>
      </c>
      <c r="B846" s="225">
        <f>Лист4!C42</f>
        <v>8</v>
      </c>
      <c r="C846" s="225">
        <f>Лист4!D42</f>
        <v>11</v>
      </c>
      <c r="D846" s="225">
        <f>Лист4!E42</f>
        <v>7</v>
      </c>
      <c r="E846" s="225">
        <f>Лист4!F42</f>
        <v>9</v>
      </c>
      <c r="F846" s="226"/>
      <c r="G846" s="226"/>
      <c r="H846" s="226"/>
      <c r="I846" s="226"/>
      <c r="J846" s="226"/>
      <c r="K846" s="226"/>
      <c r="L846" s="221"/>
      <c r="M846" s="221"/>
      <c r="N846" s="221"/>
    </row>
    <row r="847" spans="1:14" x14ac:dyDescent="0.3">
      <c r="A847" s="225" t="str">
        <f>Лист4!B48</f>
        <v>Лук репчатый, х/о-16%</v>
      </c>
      <c r="B847" s="225">
        <f>Лист4!C48</f>
        <v>8</v>
      </c>
      <c r="C847" s="225">
        <f>Лист4!D48</f>
        <v>10</v>
      </c>
      <c r="D847" s="225">
        <f>Лист4!E48</f>
        <v>7</v>
      </c>
      <c r="E847" s="225">
        <f>Лист4!F48</f>
        <v>8</v>
      </c>
      <c r="F847" s="227"/>
      <c r="G847" s="227"/>
      <c r="H847" s="227"/>
      <c r="I847" s="227"/>
      <c r="J847" s="227"/>
      <c r="K847" s="227"/>
      <c r="L847" s="10"/>
      <c r="M847" s="10"/>
      <c r="N847" s="10"/>
    </row>
    <row r="848" spans="1:14" x14ac:dyDescent="0.3">
      <c r="A848" s="225" t="str">
        <f>Лист4!B74</f>
        <v>Лук репчатый, х/о-16%</v>
      </c>
      <c r="B848" s="225">
        <f>Лист4!C74</f>
        <v>6</v>
      </c>
      <c r="C848" s="225">
        <f>Лист4!D74</f>
        <v>7</v>
      </c>
      <c r="D848" s="225">
        <f>Лист4!E74</f>
        <v>5</v>
      </c>
      <c r="E848" s="225">
        <f>Лист4!F74</f>
        <v>6</v>
      </c>
      <c r="F848" s="226"/>
      <c r="G848" s="226"/>
      <c r="H848" s="226"/>
      <c r="I848" s="226"/>
      <c r="J848" s="226"/>
      <c r="K848" s="226"/>
      <c r="L848" s="221"/>
      <c r="M848" s="221"/>
      <c r="N848" s="221"/>
    </row>
    <row r="849" spans="1:14" x14ac:dyDescent="0.3">
      <c r="A849" s="225" t="str">
        <f>Лист5!B37</f>
        <v>Лук репчатый, х/о-16%</v>
      </c>
      <c r="B849" s="225">
        <f>Лист5!C37</f>
        <v>7</v>
      </c>
      <c r="C849" s="225">
        <f>Лист5!D37</f>
        <v>10</v>
      </c>
      <c r="D849" s="225">
        <f>Лист5!E37</f>
        <v>6</v>
      </c>
      <c r="E849" s="225">
        <f>Лист5!F37</f>
        <v>8</v>
      </c>
      <c r="F849" s="226"/>
      <c r="G849" s="226"/>
      <c r="H849" s="226"/>
      <c r="I849" s="226"/>
      <c r="J849" s="226"/>
      <c r="K849" s="226"/>
      <c r="L849" s="221"/>
      <c r="M849" s="221"/>
      <c r="N849" s="221"/>
    </row>
    <row r="850" spans="1:14" x14ac:dyDescent="0.3">
      <c r="A850" s="225" t="str">
        <f>Лист5!B55</f>
        <v>Лук репчатый, х/о-16%</v>
      </c>
      <c r="B850" s="225">
        <f>Лист5!C55</f>
        <v>15</v>
      </c>
      <c r="C850" s="225">
        <f>Лист5!D55</f>
        <v>19</v>
      </c>
      <c r="D850" s="225">
        <f>Лист5!E55</f>
        <v>13</v>
      </c>
      <c r="E850" s="225">
        <f>Лист5!F55</f>
        <v>16</v>
      </c>
      <c r="F850" s="227"/>
      <c r="G850" s="227"/>
      <c r="H850" s="227"/>
      <c r="I850" s="227"/>
      <c r="J850" s="227"/>
      <c r="K850" s="227"/>
      <c r="L850" s="10"/>
      <c r="M850" s="10"/>
      <c r="N850" s="10"/>
    </row>
    <row r="851" spans="1:14" x14ac:dyDescent="0.3">
      <c r="A851" s="225" t="str">
        <f>Лист5!B73</f>
        <v>Лук репчатый, х/о-16%</v>
      </c>
      <c r="B851" s="225">
        <f>Лист5!C73</f>
        <v>18</v>
      </c>
      <c r="C851" s="225">
        <f>Лист5!D73</f>
        <v>20</v>
      </c>
      <c r="D851" s="225">
        <f>Лист5!E73</f>
        <v>14</v>
      </c>
      <c r="E851" s="225">
        <f>Лист5!F73</f>
        <v>17</v>
      </c>
      <c r="F851" s="220"/>
      <c r="G851" s="220"/>
      <c r="H851" s="2"/>
      <c r="I851" s="2"/>
      <c r="J851" s="2"/>
      <c r="K851" s="2"/>
      <c r="L851" s="2"/>
      <c r="M851" s="2"/>
      <c r="N851" s="2"/>
    </row>
    <row r="852" spans="1:14" x14ac:dyDescent="0.3">
      <c r="A852" s="225" t="str">
        <f>Лист6!B29</f>
        <v>Лук репчатый, х/о-16%</v>
      </c>
      <c r="B852" s="225">
        <f>Лист6!C29</f>
        <v>10</v>
      </c>
      <c r="C852" s="225">
        <f>Лист6!D29</f>
        <v>10</v>
      </c>
      <c r="D852" s="225">
        <f>Лист6!E29</f>
        <v>6</v>
      </c>
      <c r="E852" s="225">
        <f>Лист6!F29</f>
        <v>8</v>
      </c>
      <c r="F852" s="220"/>
      <c r="G852" s="220"/>
      <c r="H852" s="2"/>
      <c r="I852" s="2"/>
      <c r="J852" s="2"/>
      <c r="K852" s="2"/>
      <c r="L852" s="2"/>
      <c r="M852" s="2"/>
      <c r="N852" s="2"/>
    </row>
    <row r="853" spans="1:14" s="1" customFormat="1" x14ac:dyDescent="0.3">
      <c r="A853" s="225" t="str">
        <f>Лист6!B47</f>
        <v>Лук репчатый, х/о-16%</v>
      </c>
      <c r="B853" s="225">
        <f>Лист6!C47</f>
        <v>8</v>
      </c>
      <c r="C853" s="225">
        <f>Лист6!D47</f>
        <v>10</v>
      </c>
      <c r="D853" s="225">
        <f>Лист6!E47</f>
        <v>7</v>
      </c>
      <c r="E853" s="225">
        <f>Лист6!F47</f>
        <v>8</v>
      </c>
      <c r="F853" s="136"/>
      <c r="G853" s="136"/>
      <c r="H853" s="136"/>
      <c r="I853" s="136"/>
      <c r="J853" s="136"/>
      <c r="K853" s="136"/>
      <c r="L853" s="2"/>
      <c r="M853" s="2"/>
      <c r="N853" s="2"/>
    </row>
    <row r="854" spans="1:14" s="1" customFormat="1" x14ac:dyDescent="0.3">
      <c r="A854" s="225" t="str">
        <f>Лист7!B33</f>
        <v>Лук репчатый, х/о-16%</v>
      </c>
      <c r="B854" s="225">
        <f>Лист7!C33</f>
        <v>3</v>
      </c>
      <c r="C854" s="225">
        <f>Лист7!D33</f>
        <v>4</v>
      </c>
      <c r="D854" s="225">
        <f>Лист7!E33</f>
        <v>2</v>
      </c>
      <c r="E854" s="225">
        <f>Лист7!F33</f>
        <v>3</v>
      </c>
      <c r="F854" s="136"/>
      <c r="G854" s="136"/>
      <c r="H854" s="136"/>
      <c r="I854" s="136"/>
      <c r="J854" s="136"/>
      <c r="K854" s="136"/>
      <c r="L854" s="2"/>
      <c r="M854" s="2"/>
      <c r="N854" s="2"/>
    </row>
    <row r="855" spans="1:14" s="1" customFormat="1" x14ac:dyDescent="0.3">
      <c r="A855" s="225" t="str">
        <f>Лист7!B38</f>
        <v>Лук репчатый, х/о-16%</v>
      </c>
      <c r="B855" s="225">
        <f>Лист7!C38</f>
        <v>8</v>
      </c>
      <c r="C855" s="225">
        <f>Лист7!D38</f>
        <v>12</v>
      </c>
      <c r="D855" s="225">
        <f>Лист7!E38</f>
        <v>7</v>
      </c>
      <c r="E855" s="225">
        <f>Лист7!F38</f>
        <v>10</v>
      </c>
      <c r="F855" s="136"/>
      <c r="G855" s="136"/>
      <c r="H855" s="136"/>
      <c r="I855" s="136"/>
      <c r="J855" s="136"/>
      <c r="K855" s="136"/>
      <c r="L855" s="2"/>
      <c r="M855" s="2"/>
      <c r="N855" s="2"/>
    </row>
    <row r="856" spans="1:14" s="1" customFormat="1" x14ac:dyDescent="0.3">
      <c r="A856" s="225" t="str">
        <f>Лист8!B31</f>
        <v>Лук репчатый, х/о-16%</v>
      </c>
      <c r="B856" s="225">
        <f>Лист8!C31</f>
        <v>6</v>
      </c>
      <c r="C856" s="225">
        <f>Лист8!D31</f>
        <v>8</v>
      </c>
      <c r="D856" s="225">
        <f>Лист8!E31</f>
        <v>5</v>
      </c>
      <c r="E856" s="225">
        <f>Лист8!F31</f>
        <v>7</v>
      </c>
      <c r="F856" s="136"/>
      <c r="G856" s="136"/>
      <c r="H856" s="136"/>
      <c r="I856" s="136"/>
      <c r="J856" s="136"/>
      <c r="K856" s="136"/>
      <c r="L856" s="2"/>
      <c r="M856" s="2"/>
      <c r="N856" s="2"/>
    </row>
    <row r="857" spans="1:14" s="1" customFormat="1" x14ac:dyDescent="0.3">
      <c r="A857" s="225" t="str">
        <f>Лист8!B47</f>
        <v>Лук репчатый, х/о-16%</v>
      </c>
      <c r="B857" s="225">
        <f>Лист8!C47</f>
        <v>8</v>
      </c>
      <c r="C857" s="225">
        <f>Лист8!D47</f>
        <v>8</v>
      </c>
      <c r="D857" s="225">
        <f>Лист8!E47</f>
        <v>7</v>
      </c>
      <c r="E857" s="225">
        <f>Лист8!F47</f>
        <v>7</v>
      </c>
      <c r="F857" s="136"/>
      <c r="G857" s="136"/>
      <c r="H857" s="136"/>
      <c r="I857" s="136"/>
      <c r="J857" s="136"/>
      <c r="K857" s="136"/>
      <c r="L857" s="2"/>
      <c r="M857" s="2"/>
      <c r="N857" s="2"/>
    </row>
    <row r="858" spans="1:14" s="1" customFormat="1" x14ac:dyDescent="0.3">
      <c r="A858" s="225" t="str">
        <f>Лист8!B61</f>
        <v>Лук репчатый, х/о-16%</v>
      </c>
      <c r="B858" s="225">
        <f>Лист8!C61</f>
        <v>10</v>
      </c>
      <c r="C858" s="225">
        <f>Лист8!D61</f>
        <v>11</v>
      </c>
      <c r="D858" s="225">
        <f>Лист8!E61</f>
        <v>8</v>
      </c>
      <c r="E858" s="225">
        <f>Лист8!F61</f>
        <v>9</v>
      </c>
      <c r="F858" s="136"/>
      <c r="G858" s="136"/>
      <c r="H858" s="136"/>
      <c r="I858" s="136"/>
      <c r="J858" s="136"/>
      <c r="K858" s="136"/>
      <c r="L858" s="2"/>
      <c r="M858" s="2"/>
      <c r="N858" s="2"/>
    </row>
    <row r="859" spans="1:14" x14ac:dyDescent="0.3">
      <c r="A859" s="225" t="str">
        <f>Лист9!B28</f>
        <v>Лук репчатый, х/о-16%</v>
      </c>
      <c r="B859" s="225">
        <f>Лист9!C28</f>
        <v>5</v>
      </c>
      <c r="C859" s="225">
        <f>Лист9!D28</f>
        <v>7</v>
      </c>
      <c r="D859" s="225">
        <f>Лист9!E28</f>
        <v>4</v>
      </c>
      <c r="E859" s="225">
        <f>Лист9!F28</f>
        <v>6</v>
      </c>
      <c r="F859" s="226"/>
      <c r="G859" s="226"/>
      <c r="H859" s="226"/>
      <c r="I859" s="226"/>
      <c r="J859" s="226"/>
      <c r="K859" s="226"/>
      <c r="L859" s="221"/>
      <c r="M859" s="221"/>
      <c r="N859" s="221"/>
    </row>
    <row r="860" spans="1:14" x14ac:dyDescent="0.3">
      <c r="A860" s="225" t="str">
        <f>Лист9!B42</f>
        <v>Лук репчатый, х/о-16%</v>
      </c>
      <c r="B860" s="225">
        <f>Лист9!C42</f>
        <v>6</v>
      </c>
      <c r="C860" s="225">
        <f>Лист9!D42</f>
        <v>8</v>
      </c>
      <c r="D860" s="225">
        <f>Лист9!E42</f>
        <v>5</v>
      </c>
      <c r="E860" s="225">
        <f>Лист9!F42</f>
        <v>7</v>
      </c>
      <c r="F860" s="226"/>
      <c r="G860" s="226"/>
      <c r="H860" s="226"/>
      <c r="I860" s="226"/>
      <c r="J860" s="226"/>
      <c r="K860" s="226"/>
      <c r="L860" s="221"/>
      <c r="M860" s="221"/>
      <c r="N860" s="221"/>
    </row>
    <row r="861" spans="1:14" x14ac:dyDescent="0.3">
      <c r="A861" s="225" t="str">
        <f>Лист10!B35</f>
        <v>Лук репчатый, х/о-16%</v>
      </c>
      <c r="B861" s="225">
        <f>Лист10!C35</f>
        <v>6</v>
      </c>
      <c r="C861" s="225">
        <f>Лист10!D35</f>
        <v>8</v>
      </c>
      <c r="D861" s="225">
        <f>Лист10!E35</f>
        <v>5</v>
      </c>
      <c r="E861" s="225">
        <f>Лист10!F35</f>
        <v>7</v>
      </c>
      <c r="F861" s="226"/>
      <c r="G861" s="226"/>
      <c r="H861" s="226"/>
      <c r="I861" s="226"/>
      <c r="J861" s="226"/>
      <c r="K861" s="226"/>
      <c r="L861" s="221"/>
      <c r="M861" s="221"/>
      <c r="N861" s="221"/>
    </row>
    <row r="862" spans="1:14" x14ac:dyDescent="0.3">
      <c r="A862" s="225" t="str">
        <f>Лист10!B49</f>
        <v>Лук репчатый, х/о-16%</v>
      </c>
      <c r="B862" s="225">
        <f>Лист10!C49</f>
        <v>8</v>
      </c>
      <c r="C862" s="225">
        <f>Лист10!D49</f>
        <v>8</v>
      </c>
      <c r="D862" s="225">
        <f>Лист10!E49</f>
        <v>7</v>
      </c>
      <c r="E862" s="225">
        <f>Лист10!F49</f>
        <v>7</v>
      </c>
      <c r="F862" s="226"/>
      <c r="G862" s="226"/>
      <c r="H862" s="226"/>
      <c r="I862" s="226"/>
      <c r="J862" s="226"/>
      <c r="K862" s="226"/>
      <c r="L862" s="221"/>
      <c r="M862" s="221"/>
      <c r="N862" s="221"/>
    </row>
    <row r="863" spans="1:14" x14ac:dyDescent="0.3">
      <c r="A863" s="225" t="str">
        <f>Лист11!B35</f>
        <v>Лук репчатый, х/о-16%</v>
      </c>
      <c r="B863" s="225">
        <f>Лист11!C35</f>
        <v>7</v>
      </c>
      <c r="C863" s="225">
        <f>Лист11!D35</f>
        <v>10</v>
      </c>
      <c r="D863" s="225">
        <f>Лист11!E35</f>
        <v>6</v>
      </c>
      <c r="E863" s="225">
        <f>Лист11!F35</f>
        <v>8</v>
      </c>
      <c r="F863" s="226"/>
      <c r="G863" s="226"/>
      <c r="H863" s="135"/>
      <c r="I863" s="135"/>
      <c r="J863" s="135"/>
      <c r="K863" s="135"/>
      <c r="L863" s="4"/>
      <c r="M863" s="4"/>
      <c r="N863" s="4"/>
    </row>
    <row r="864" spans="1:14" x14ac:dyDescent="0.3">
      <c r="A864" s="225" t="str">
        <f>Лист11!B51</f>
        <v>Лук репчатый, х/о-16%</v>
      </c>
      <c r="B864" s="225">
        <f>Лист11!C51</f>
        <v>17</v>
      </c>
      <c r="C864" s="225">
        <f>Лист11!D51</f>
        <v>26</v>
      </c>
      <c r="D864" s="225">
        <f>Лист11!E51</f>
        <v>14</v>
      </c>
      <c r="E864" s="225">
        <f>Лист11!F51</f>
        <v>22</v>
      </c>
      <c r="F864" s="226"/>
      <c r="G864" s="226"/>
      <c r="H864" s="135"/>
      <c r="I864" s="135"/>
      <c r="J864" s="135"/>
      <c r="K864" s="135"/>
      <c r="L864" s="4"/>
      <c r="M864" s="4"/>
      <c r="N864" s="4"/>
    </row>
    <row r="865" spans="1:14" x14ac:dyDescent="0.3">
      <c r="A865" s="225" t="str">
        <f>Лист12!B29</f>
        <v>Лук репчатый, х/о-16%</v>
      </c>
      <c r="B865" s="225">
        <f>Лист12!C29</f>
        <v>5</v>
      </c>
      <c r="C865" s="225">
        <f>Лист12!D29</f>
        <v>8</v>
      </c>
      <c r="D865" s="225">
        <f>Лист12!E29</f>
        <v>4</v>
      </c>
      <c r="E865" s="225">
        <f>Лист12!F29</f>
        <v>7</v>
      </c>
      <c r="F865" s="226"/>
      <c r="G865" s="226"/>
      <c r="H865" s="135"/>
      <c r="I865" s="135"/>
      <c r="J865" s="135"/>
      <c r="K865" s="135"/>
      <c r="L865" s="4"/>
      <c r="M865" s="4"/>
      <c r="N865" s="4"/>
    </row>
    <row r="866" spans="1:14" x14ac:dyDescent="0.3">
      <c r="A866" s="225" t="str">
        <f>Лист12!B39</f>
        <v>Лук репчатый, х/о-16%</v>
      </c>
      <c r="B866" s="225">
        <f>Лист12!C39</f>
        <v>6</v>
      </c>
      <c r="C866" s="225">
        <f>Лист12!D39</f>
        <v>7</v>
      </c>
      <c r="D866" s="225">
        <f>Лист12!E39</f>
        <v>5</v>
      </c>
      <c r="E866" s="225">
        <f>Лист12!F39</f>
        <v>6</v>
      </c>
      <c r="F866" s="226"/>
      <c r="G866" s="226"/>
      <c r="H866" s="135"/>
      <c r="I866" s="135"/>
      <c r="J866" s="135"/>
      <c r="K866" s="135"/>
      <c r="L866" s="4"/>
      <c r="M866" s="4"/>
      <c r="N866" s="4"/>
    </row>
    <row r="867" spans="1:14" x14ac:dyDescent="0.3">
      <c r="A867" s="225" t="str">
        <f>Лист12!B45</f>
        <v>Лук репчатый, х/о-16%</v>
      </c>
      <c r="B867" s="225">
        <f>Лист12!C45</f>
        <v>3</v>
      </c>
      <c r="C867" s="225">
        <f>Лист12!D45</f>
        <v>4</v>
      </c>
      <c r="D867" s="225">
        <f>Лист12!E45</f>
        <v>2</v>
      </c>
      <c r="E867" s="225">
        <f>Лист12!F45</f>
        <v>3</v>
      </c>
      <c r="F867" s="226"/>
      <c r="G867" s="226"/>
      <c r="H867" s="135"/>
      <c r="I867" s="135"/>
      <c r="J867" s="135"/>
      <c r="K867" s="135"/>
      <c r="L867" s="4"/>
      <c r="M867" s="4"/>
      <c r="N867" s="4"/>
    </row>
    <row r="868" spans="1:14" x14ac:dyDescent="0.3">
      <c r="A868" s="225" t="str">
        <f>Лист12!B55</f>
        <v>Лук репчатый, х/о-16%</v>
      </c>
      <c r="B868" s="225">
        <f>Лист12!C55</f>
        <v>18</v>
      </c>
      <c r="C868" s="225">
        <f>Лист12!D55</f>
        <v>18</v>
      </c>
      <c r="D868" s="225">
        <f>Лист12!E55</f>
        <v>15</v>
      </c>
      <c r="E868" s="225">
        <f>Лист12!F55</f>
        <v>15</v>
      </c>
      <c r="F868" s="226"/>
      <c r="G868" s="226"/>
      <c r="H868" s="135"/>
      <c r="I868" s="135"/>
      <c r="J868" s="135"/>
      <c r="K868" s="135"/>
      <c r="L868" s="4"/>
      <c r="M868" s="4"/>
      <c r="N868" s="4"/>
    </row>
    <row r="869" spans="1:14" x14ac:dyDescent="0.3">
      <c r="A869" s="225" t="str">
        <f>Лист12!B64</f>
        <v>Лук репчатый, х/о-16%</v>
      </c>
      <c r="B869" s="225">
        <f>Лист12!C64</f>
        <v>6</v>
      </c>
      <c r="C869" s="225">
        <f>Лист12!D64</f>
        <v>7</v>
      </c>
      <c r="D869" s="225">
        <f>Лист12!E64</f>
        <v>5</v>
      </c>
      <c r="E869" s="225">
        <f>Лист12!F64</f>
        <v>6</v>
      </c>
      <c r="F869" s="226"/>
      <c r="G869" s="226"/>
      <c r="H869" s="135"/>
      <c r="I869" s="135"/>
      <c r="J869" s="135"/>
      <c r="K869" s="135"/>
      <c r="L869" s="4"/>
      <c r="M869" s="4"/>
      <c r="N869" s="4"/>
    </row>
    <row r="870" spans="1:14" x14ac:dyDescent="0.3">
      <c r="A870" s="225" t="str">
        <f>Лист12!B84</f>
        <v>Лук репчатый, х/о-16%</v>
      </c>
      <c r="B870" s="225">
        <f>Лист12!C84</f>
        <v>20</v>
      </c>
      <c r="C870" s="225">
        <f>Лист12!D84</f>
        <v>21</v>
      </c>
      <c r="D870" s="225">
        <f>Лист12!E84</f>
        <v>17</v>
      </c>
      <c r="E870" s="225">
        <f>Лист12!F84</f>
        <v>18</v>
      </c>
      <c r="F870" s="226"/>
      <c r="G870" s="226"/>
      <c r="H870" s="135"/>
      <c r="I870" s="135"/>
      <c r="J870" s="135"/>
      <c r="K870" s="135"/>
      <c r="L870" s="4"/>
      <c r="M870" s="4"/>
      <c r="N870" s="4"/>
    </row>
    <row r="871" spans="1:14" x14ac:dyDescent="0.3">
      <c r="A871" s="225" t="str">
        <f>Лист13!B28</f>
        <v>Лук репчатый, х/о-16%</v>
      </c>
      <c r="B871" s="225">
        <f>Лист13!C28</f>
        <v>3</v>
      </c>
      <c r="C871" s="225">
        <f>Лист13!D28</f>
        <v>4</v>
      </c>
      <c r="D871" s="225">
        <f>Лист13!E28</f>
        <v>2</v>
      </c>
      <c r="E871" s="225">
        <f>Лист13!F28</f>
        <v>3</v>
      </c>
      <c r="F871" s="226"/>
      <c r="G871" s="226"/>
      <c r="H871" s="135"/>
      <c r="I871" s="135"/>
      <c r="J871" s="135"/>
      <c r="K871" s="135"/>
      <c r="L871" s="4"/>
      <c r="M871" s="4"/>
      <c r="N871" s="4"/>
    </row>
    <row r="872" spans="1:14" x14ac:dyDescent="0.3">
      <c r="A872" s="225" t="str">
        <f>Лист13!B44</f>
        <v>Лук репчатый, х/о-16%</v>
      </c>
      <c r="B872" s="225">
        <f>Лист13!C44</f>
        <v>7</v>
      </c>
      <c r="C872" s="225">
        <f>Лист13!D44</f>
        <v>10</v>
      </c>
      <c r="D872" s="225">
        <f>Лист13!E44</f>
        <v>6</v>
      </c>
      <c r="E872" s="225">
        <f>Лист13!F44</f>
        <v>8</v>
      </c>
      <c r="F872" s="226"/>
      <c r="G872" s="226"/>
      <c r="H872" s="135"/>
      <c r="I872" s="135"/>
      <c r="J872" s="135"/>
      <c r="K872" s="135"/>
      <c r="L872" s="4"/>
      <c r="M872" s="4"/>
      <c r="N872" s="4"/>
    </row>
    <row r="873" spans="1:14" x14ac:dyDescent="0.3">
      <c r="A873" s="225" t="str">
        <f>Лист13!B54</f>
        <v>Лук репчатый, х/о-16%</v>
      </c>
      <c r="B873" s="225">
        <f>Лист13!C54</f>
        <v>10</v>
      </c>
      <c r="C873" s="225">
        <f>Лист13!D54</f>
        <v>13</v>
      </c>
      <c r="D873" s="225">
        <f>Лист13!E54</f>
        <v>8</v>
      </c>
      <c r="E873" s="225">
        <f>Лист13!F54</f>
        <v>11</v>
      </c>
      <c r="F873" s="220"/>
      <c r="G873" s="220"/>
      <c r="H873" s="3"/>
      <c r="I873" s="3"/>
      <c r="J873" s="3"/>
      <c r="K873" s="3"/>
      <c r="L873" s="3"/>
      <c r="M873" s="3"/>
      <c r="N873" s="3"/>
    </row>
    <row r="874" spans="1:14" x14ac:dyDescent="0.3">
      <c r="A874" s="225" t="str">
        <f>Лист13!B76</f>
        <v>Лук репчатый, х/о-16%</v>
      </c>
      <c r="B874" s="225">
        <f>Лист13!C76</f>
        <v>13</v>
      </c>
      <c r="C874" s="225">
        <f>Лист13!D76</f>
        <v>14</v>
      </c>
      <c r="D874" s="225">
        <f>Лист13!E76</f>
        <v>11</v>
      </c>
      <c r="E874" s="225">
        <f>Лист13!F76</f>
        <v>12</v>
      </c>
      <c r="F874" s="226"/>
      <c r="G874" s="226"/>
      <c r="H874" s="135"/>
      <c r="I874" s="135"/>
      <c r="J874" s="135"/>
      <c r="K874" s="135"/>
      <c r="L874" s="4"/>
      <c r="M874" s="4"/>
      <c r="N874" s="4"/>
    </row>
    <row r="875" spans="1:14" x14ac:dyDescent="0.3">
      <c r="A875" s="225" t="str">
        <f>Лист14!B41</f>
        <v>Лук репчатый, х/о-16%</v>
      </c>
      <c r="B875" s="225">
        <f>Лист14!C41</f>
        <v>10</v>
      </c>
      <c r="C875" s="225">
        <f>Лист14!D41</f>
        <v>11</v>
      </c>
      <c r="D875" s="225">
        <f>Лист14!E41</f>
        <v>8</v>
      </c>
      <c r="E875" s="225">
        <f>Лист14!F41</f>
        <v>9</v>
      </c>
      <c r="F875" s="226"/>
      <c r="G875" s="226"/>
      <c r="H875" s="135"/>
      <c r="I875" s="135"/>
      <c r="J875" s="135"/>
      <c r="K875" s="135"/>
      <c r="L875" s="4"/>
      <c r="M875" s="4"/>
      <c r="N875" s="4"/>
    </row>
    <row r="876" spans="1:14" x14ac:dyDescent="0.3">
      <c r="A876" s="225" t="str">
        <f>Лист14!B55</f>
        <v>Лук репчатый, х/о-16%</v>
      </c>
      <c r="B876" s="225">
        <f>Лист14!C55</f>
        <v>12</v>
      </c>
      <c r="C876" s="225">
        <f>Лист14!D55</f>
        <v>14</v>
      </c>
      <c r="D876" s="225">
        <f>Лист14!E55</f>
        <v>10</v>
      </c>
      <c r="E876" s="225">
        <f>Лист14!F55</f>
        <v>12</v>
      </c>
      <c r="F876" s="226"/>
      <c r="G876" s="226"/>
      <c r="H876" s="135"/>
      <c r="I876" s="135"/>
      <c r="J876" s="135"/>
      <c r="K876" s="135"/>
      <c r="L876" s="4"/>
      <c r="M876" s="4"/>
      <c r="N876" s="4"/>
    </row>
    <row r="877" spans="1:14" x14ac:dyDescent="0.3">
      <c r="A877" s="225" t="str">
        <f>Лист14!B74</f>
        <v>Лук репчатый, х/о-16%</v>
      </c>
      <c r="B877" s="225">
        <f>Лист14!C74</f>
        <v>6</v>
      </c>
      <c r="C877" s="225">
        <f>Лист14!D74</f>
        <v>7</v>
      </c>
      <c r="D877" s="225">
        <f>Лист14!E74</f>
        <v>5</v>
      </c>
      <c r="E877" s="225">
        <f>Лист14!F74</f>
        <v>6</v>
      </c>
      <c r="F877" s="220"/>
      <c r="G877" s="220"/>
      <c r="H877" s="3"/>
      <c r="I877" s="3"/>
      <c r="J877" s="3"/>
      <c r="K877" s="3"/>
      <c r="L877" s="3"/>
      <c r="M877" s="3"/>
      <c r="N877" s="3"/>
    </row>
    <row r="878" spans="1:14" x14ac:dyDescent="0.3">
      <c r="A878" s="225" t="str">
        <f>Лист15!B34</f>
        <v>Лук репчатый, х/о-16%</v>
      </c>
      <c r="B878" s="225">
        <f>Лист15!C34</f>
        <v>7</v>
      </c>
      <c r="C878" s="225">
        <f>Лист15!D34</f>
        <v>10</v>
      </c>
      <c r="D878" s="225">
        <f>Лист15!E34</f>
        <v>6</v>
      </c>
      <c r="E878" s="225">
        <f>Лист15!F34</f>
        <v>8</v>
      </c>
      <c r="F878" s="220"/>
      <c r="G878" s="220"/>
      <c r="H878" s="3"/>
      <c r="I878" s="3"/>
      <c r="J878" s="3"/>
      <c r="K878" s="3"/>
      <c r="L878" s="3"/>
      <c r="M878" s="3"/>
      <c r="N878" s="3"/>
    </row>
    <row r="879" spans="1:14" x14ac:dyDescent="0.3">
      <c r="A879" s="225" t="str">
        <f>Лист15!B46</f>
        <v>Лук репчатый, х/о-16%</v>
      </c>
      <c r="B879" s="225">
        <f>Лист15!C46</f>
        <v>7</v>
      </c>
      <c r="C879" s="225">
        <f>Лист15!D46</f>
        <v>8</v>
      </c>
      <c r="D879" s="225">
        <f>Лист15!E46</f>
        <v>6</v>
      </c>
      <c r="E879" s="225">
        <f>Лист15!F46</f>
        <v>7</v>
      </c>
      <c r="F879" s="220"/>
      <c r="G879" s="220"/>
      <c r="H879" s="3"/>
      <c r="I879" s="3"/>
      <c r="J879" s="3"/>
      <c r="K879" s="3"/>
      <c r="L879" s="3"/>
      <c r="M879" s="3"/>
      <c r="N879" s="3"/>
    </row>
    <row r="880" spans="1:14" x14ac:dyDescent="0.3">
      <c r="A880" s="225" t="str">
        <f>Лист16!B30</f>
        <v>Лук репчатый, х/о-16%</v>
      </c>
      <c r="B880" s="225">
        <f>Лист16!C30</f>
        <v>4</v>
      </c>
      <c r="C880" s="225">
        <f>Лист16!D30</f>
        <v>5</v>
      </c>
      <c r="D880" s="225">
        <f>Лист16!E30</f>
        <v>3</v>
      </c>
      <c r="E880" s="225">
        <f>Лист16!F30</f>
        <v>4</v>
      </c>
      <c r="F880" s="220"/>
      <c r="G880" s="220"/>
      <c r="H880" s="3"/>
      <c r="I880" s="3"/>
      <c r="J880" s="3"/>
      <c r="K880" s="3"/>
      <c r="L880" s="3"/>
      <c r="M880" s="3"/>
      <c r="N880" s="3"/>
    </row>
    <row r="881" spans="1:14" x14ac:dyDescent="0.3">
      <c r="A881" s="225" t="str">
        <f>Лист16!B49</f>
        <v>Лук репчатый, х/о-16%</v>
      </c>
      <c r="B881" s="225">
        <f>Лист16!C49</f>
        <v>6</v>
      </c>
      <c r="C881" s="225">
        <f>Лист16!D49</f>
        <v>8</v>
      </c>
      <c r="D881" s="225">
        <f>Лист16!E49</f>
        <v>5</v>
      </c>
      <c r="E881" s="225">
        <f>Лист16!F49</f>
        <v>7</v>
      </c>
      <c r="F881" s="226"/>
      <c r="G881" s="226"/>
      <c r="H881" s="135"/>
      <c r="I881" s="135"/>
      <c r="J881" s="135"/>
      <c r="K881" s="135"/>
      <c r="L881" s="4"/>
      <c r="M881" s="4"/>
      <c r="N881" s="4"/>
    </row>
    <row r="882" spans="1:14" x14ac:dyDescent="0.3">
      <c r="A882" s="225" t="str">
        <f>Лист16!B80</f>
        <v>Лук репчатый, х/о-16%</v>
      </c>
      <c r="B882" s="225">
        <f>Лист16!C80</f>
        <v>5</v>
      </c>
      <c r="C882" s="225">
        <f>Лист16!D80</f>
        <v>6</v>
      </c>
      <c r="D882" s="225">
        <f>Лист16!E80</f>
        <v>4</v>
      </c>
      <c r="E882" s="225">
        <f>Лист16!F80</f>
        <v>5</v>
      </c>
      <c r="F882" s="226"/>
      <c r="G882" s="226"/>
      <c r="H882" s="135"/>
      <c r="I882" s="135"/>
      <c r="J882" s="135"/>
      <c r="K882" s="135"/>
      <c r="L882" s="4"/>
      <c r="M882" s="4"/>
      <c r="N882" s="4"/>
    </row>
    <row r="883" spans="1:14" x14ac:dyDescent="0.3">
      <c r="A883" s="225" t="str">
        <f>Лист17!B27</f>
        <v>Лук репчатый, х/о-16%</v>
      </c>
      <c r="B883" s="225">
        <f>Лист17!C27</f>
        <v>6</v>
      </c>
      <c r="C883" s="225">
        <f>Лист17!D27</f>
        <v>8</v>
      </c>
      <c r="D883" s="225">
        <f>Лист17!E27</f>
        <v>5</v>
      </c>
      <c r="E883" s="225">
        <f>Лист17!F27</f>
        <v>7</v>
      </c>
      <c r="F883" s="226"/>
      <c r="G883" s="226"/>
      <c r="H883" s="135"/>
      <c r="I883" s="135"/>
      <c r="J883" s="135"/>
      <c r="K883" s="135"/>
      <c r="L883" s="4"/>
      <c r="M883" s="4"/>
      <c r="N883" s="4"/>
    </row>
    <row r="884" spans="1:14" x14ac:dyDescent="0.3">
      <c r="A884" s="225" t="str">
        <f>Лист17!B41</f>
        <v>Лук репчатый, х/о-16%</v>
      </c>
      <c r="B884" s="225">
        <f>Лист17!C41</f>
        <v>8</v>
      </c>
      <c r="C884" s="225">
        <f>Лист17!D41</f>
        <v>11</v>
      </c>
      <c r="D884" s="225">
        <f>Лист17!E41</f>
        <v>7</v>
      </c>
      <c r="E884" s="225">
        <f>Лист17!F41</f>
        <v>9</v>
      </c>
      <c r="F884" s="226"/>
      <c r="G884" s="226"/>
      <c r="H884" s="135"/>
      <c r="I884" s="135"/>
      <c r="J884" s="135"/>
      <c r="K884" s="135"/>
      <c r="L884" s="4"/>
      <c r="M884" s="4"/>
      <c r="N884" s="4"/>
    </row>
    <row r="885" spans="1:14" x14ac:dyDescent="0.3">
      <c r="A885" s="225" t="str">
        <f>Лист17!B50</f>
        <v>Лук репчатый, х/о-16%</v>
      </c>
      <c r="B885" s="225">
        <f>Лист17!C50</f>
        <v>6</v>
      </c>
      <c r="C885" s="225">
        <f>Лист17!D50</f>
        <v>7</v>
      </c>
      <c r="D885" s="225">
        <f>Лист17!E50</f>
        <v>5</v>
      </c>
      <c r="E885" s="225">
        <f>Лист17!F50</f>
        <v>6</v>
      </c>
      <c r="F885" s="226"/>
      <c r="G885" s="226"/>
      <c r="H885" s="135"/>
      <c r="I885" s="135"/>
      <c r="J885" s="135"/>
      <c r="K885" s="135"/>
      <c r="L885" s="4"/>
      <c r="M885" s="4"/>
      <c r="N885" s="4"/>
    </row>
    <row r="886" spans="1:14" x14ac:dyDescent="0.3">
      <c r="A886" s="225" t="str">
        <f>Лист18!B26</f>
        <v>Лук репчатый, х/о-16%</v>
      </c>
      <c r="B886" s="225">
        <f>Лист18!C26</f>
        <v>2</v>
      </c>
      <c r="C886" s="225">
        <f>Лист18!D26</f>
        <v>3</v>
      </c>
      <c r="D886" s="225">
        <f>Лист18!E26</f>
        <v>1</v>
      </c>
      <c r="E886" s="225">
        <f>Лист18!F26</f>
        <v>2</v>
      </c>
      <c r="F886" s="226"/>
      <c r="G886" s="226"/>
      <c r="H886" s="135"/>
      <c r="I886" s="135"/>
      <c r="J886" s="135"/>
      <c r="K886" s="135"/>
      <c r="L886" s="4"/>
      <c r="M886" s="4"/>
      <c r="N886" s="4"/>
    </row>
    <row r="887" spans="1:14" x14ac:dyDescent="0.3">
      <c r="A887" s="225" t="str">
        <f>Лист18!B40</f>
        <v>Лук репчатый, х/о-16%</v>
      </c>
      <c r="B887" s="225">
        <f>Лист18!C40</f>
        <v>4</v>
      </c>
      <c r="C887" s="225">
        <f>Лист18!D40</f>
        <v>5</v>
      </c>
      <c r="D887" s="225">
        <f>Лист18!E40</f>
        <v>3</v>
      </c>
      <c r="E887" s="225">
        <f>Лист18!F40</f>
        <v>4</v>
      </c>
      <c r="F887" s="226"/>
      <c r="G887" s="226"/>
      <c r="H887" s="226"/>
      <c r="I887" s="226"/>
      <c r="J887" s="226"/>
      <c r="K887" s="226"/>
      <c r="L887" s="221"/>
      <c r="M887" s="221"/>
      <c r="N887" s="221"/>
    </row>
    <row r="888" spans="1:14" x14ac:dyDescent="0.3">
      <c r="A888" s="225" t="str">
        <f>Лист18!B54</f>
        <v>Лук репчатый, х/о-16%</v>
      </c>
      <c r="B888" s="225">
        <f>Лист18!C54</f>
        <v>8</v>
      </c>
      <c r="C888" s="225">
        <f>Лист18!D54</f>
        <v>8</v>
      </c>
      <c r="D888" s="225">
        <f>Лист18!E54</f>
        <v>7</v>
      </c>
      <c r="E888" s="225">
        <f>Лист18!F54</f>
        <v>7</v>
      </c>
      <c r="F888" s="226"/>
      <c r="G888" s="226"/>
      <c r="H888" s="226"/>
      <c r="I888" s="226"/>
      <c r="J888" s="226"/>
      <c r="K888" s="226"/>
      <c r="L888" s="221"/>
      <c r="M888" s="221"/>
      <c r="N888" s="221"/>
    </row>
    <row r="889" spans="1:14" x14ac:dyDescent="0.3">
      <c r="A889" s="225" t="str">
        <f>Лист18!B73</f>
        <v>Лук репчатый, х/о-16%</v>
      </c>
      <c r="B889" s="225">
        <f>Лист18!C73</f>
        <v>2</v>
      </c>
      <c r="C889" s="225">
        <f>Лист18!D73</f>
        <v>3</v>
      </c>
      <c r="D889" s="225">
        <f>Лист18!E73</f>
        <v>1</v>
      </c>
      <c r="E889" s="225">
        <f>Лист18!F73</f>
        <v>2</v>
      </c>
      <c r="F889" s="226"/>
      <c r="G889" s="226"/>
      <c r="H889" s="226"/>
      <c r="I889" s="226"/>
      <c r="J889" s="226"/>
      <c r="K889" s="226"/>
      <c r="L889" s="221"/>
      <c r="M889" s="221"/>
      <c r="N889" s="221"/>
    </row>
    <row r="890" spans="1:14" x14ac:dyDescent="0.3">
      <c r="A890" s="225" t="str">
        <f>Лист19!B30</f>
        <v>Лук репчатый, х/о-16%</v>
      </c>
      <c r="B890" s="225">
        <f>Лист19!C30</f>
        <v>7</v>
      </c>
      <c r="C890" s="225">
        <f>Лист19!D30</f>
        <v>10</v>
      </c>
      <c r="D890" s="225">
        <f>Лист19!E30</f>
        <v>6</v>
      </c>
      <c r="E890" s="225">
        <f>Лист19!F30</f>
        <v>8</v>
      </c>
      <c r="F890" s="226"/>
      <c r="G890" s="226"/>
      <c r="H890" s="226"/>
      <c r="I890" s="226"/>
      <c r="J890" s="226"/>
      <c r="K890" s="226"/>
      <c r="L890" s="221"/>
      <c r="M890" s="221"/>
      <c r="N890" s="221"/>
    </row>
    <row r="891" spans="1:14" x14ac:dyDescent="0.3">
      <c r="A891" s="225" t="str">
        <f>Лист19!B52</f>
        <v>Лук репчатый, х/о-16%</v>
      </c>
      <c r="B891" s="225">
        <f>Лист19!C52</f>
        <v>15</v>
      </c>
      <c r="C891" s="225">
        <f>Лист19!D52</f>
        <v>17</v>
      </c>
      <c r="D891" s="225">
        <f>Лист19!E52</f>
        <v>13</v>
      </c>
      <c r="E891" s="225">
        <f>Лист19!F52</f>
        <v>14</v>
      </c>
      <c r="F891" s="220"/>
      <c r="G891" s="220"/>
      <c r="H891" s="2"/>
      <c r="I891" s="2"/>
      <c r="J891" s="2"/>
      <c r="K891" s="2"/>
      <c r="L891" s="2"/>
      <c r="M891" s="2"/>
      <c r="N891" s="2"/>
    </row>
    <row r="892" spans="1:14" x14ac:dyDescent="0.3">
      <c r="A892" s="225" t="str">
        <f>Лист19!B68</f>
        <v>Лук репчатый, х/о-16%</v>
      </c>
      <c r="B892" s="225">
        <f>Лист19!C68</f>
        <v>8</v>
      </c>
      <c r="C892" s="225">
        <f>Лист19!D68</f>
        <v>10</v>
      </c>
      <c r="D892" s="225">
        <f>Лист19!E68</f>
        <v>7</v>
      </c>
      <c r="E892" s="225">
        <f>Лист19!F68</f>
        <v>8</v>
      </c>
      <c r="F892" s="226"/>
      <c r="G892" s="226"/>
      <c r="H892" s="226"/>
      <c r="I892" s="226"/>
      <c r="J892" s="226"/>
      <c r="K892" s="226"/>
      <c r="L892" s="221"/>
      <c r="M892" s="221"/>
      <c r="N892" s="221"/>
    </row>
    <row r="893" spans="1:14" x14ac:dyDescent="0.3">
      <c r="A893" s="225" t="str">
        <f>Лист20!B29</f>
        <v>Лук репчатый, х/о-16%</v>
      </c>
      <c r="B893" s="225">
        <f>Лист20!C29</f>
        <v>6</v>
      </c>
      <c r="C893" s="225">
        <f>Лист20!D29</f>
        <v>8</v>
      </c>
      <c r="D893" s="225">
        <f>Лист20!E29</f>
        <v>5</v>
      </c>
      <c r="E893" s="225">
        <f>Лист20!F29</f>
        <v>7</v>
      </c>
      <c r="F893" s="226"/>
      <c r="G893" s="226"/>
      <c r="H893" s="226"/>
      <c r="I893" s="226"/>
      <c r="J893" s="226"/>
      <c r="K893" s="226"/>
      <c r="L893" s="221"/>
      <c r="M893" s="221"/>
      <c r="N893" s="221"/>
    </row>
    <row r="894" spans="1:14" x14ac:dyDescent="0.3">
      <c r="A894" s="225" t="str">
        <f>Лист20!B45</f>
        <v>Лук репчатый, х/о-16%</v>
      </c>
      <c r="B894" s="225">
        <f>Лист20!C45</f>
        <v>7</v>
      </c>
      <c r="C894" s="225">
        <f>Лист20!D45</f>
        <v>10</v>
      </c>
      <c r="D894" s="225">
        <f>Лист20!E45</f>
        <v>6</v>
      </c>
      <c r="E894" s="225">
        <f>Лист20!F45</f>
        <v>8</v>
      </c>
      <c r="F894" s="226"/>
      <c r="G894" s="226"/>
      <c r="H894" s="226"/>
      <c r="I894" s="226"/>
      <c r="J894" s="226"/>
      <c r="K894" s="226"/>
      <c r="L894" s="221"/>
      <c r="M894" s="221"/>
      <c r="N894" s="221"/>
    </row>
    <row r="895" spans="1:14" x14ac:dyDescent="0.3">
      <c r="A895" s="225" t="str">
        <f>Лист20!B59</f>
        <v>Лук репчатый, х/о-16%</v>
      </c>
      <c r="B895" s="225">
        <f>Лист20!C59</f>
        <v>6</v>
      </c>
      <c r="C895" s="225">
        <f>Лист20!D59</f>
        <v>6</v>
      </c>
      <c r="D895" s="225">
        <f>Лист20!E59</f>
        <v>5</v>
      </c>
      <c r="E895" s="225">
        <f>Лист20!F59</f>
        <v>5</v>
      </c>
      <c r="F895" s="226"/>
      <c r="G895" s="226"/>
      <c r="H895" s="226"/>
      <c r="I895" s="226"/>
      <c r="J895" s="226"/>
      <c r="K895" s="226"/>
      <c r="L895" s="221"/>
      <c r="M895" s="221"/>
      <c r="N895" s="221"/>
    </row>
    <row r="896" spans="1:14" x14ac:dyDescent="0.3">
      <c r="A896" s="225" t="str">
        <f>Лист20!B80</f>
        <v>Лук репчатый, х/о-16%</v>
      </c>
      <c r="B896" s="225">
        <f>Лист20!C80</f>
        <v>20</v>
      </c>
      <c r="C896" s="225">
        <f>Лист20!D80</f>
        <v>21</v>
      </c>
      <c r="D896" s="225">
        <f>Лист20!E80</f>
        <v>17</v>
      </c>
      <c r="E896" s="225">
        <f>Лист20!F80</f>
        <v>18</v>
      </c>
      <c r="F896" s="226"/>
      <c r="G896" s="226"/>
      <c r="H896" s="226"/>
      <c r="I896" s="226"/>
      <c r="J896" s="226"/>
      <c r="K896" s="226"/>
      <c r="L896" s="221"/>
      <c r="M896" s="221"/>
      <c r="N896" s="221"/>
    </row>
    <row r="897" spans="1:14" x14ac:dyDescent="0.3">
      <c r="A897" s="225" t="str">
        <f>Лист5!B52</f>
        <v>Макаронные изделия</v>
      </c>
      <c r="B897" s="225">
        <f>Лист5!C52</f>
        <v>29</v>
      </c>
      <c r="C897" s="225">
        <f>Лист5!D52</f>
        <v>55</v>
      </c>
      <c r="D897" s="225">
        <f>Лист5!E52</f>
        <v>29</v>
      </c>
      <c r="E897" s="225">
        <f>Лист5!F52</f>
        <v>55</v>
      </c>
      <c r="F897" s="220"/>
      <c r="G897" s="7" t="str">
        <f>A897</f>
        <v>Макаронные изделия</v>
      </c>
      <c r="H897" s="219">
        <f>B897+B899+B900+B898</f>
        <v>160</v>
      </c>
      <c r="I897" s="219">
        <f>C897+C899+C900+C898</f>
        <v>240</v>
      </c>
      <c r="J897" s="219">
        <f>D897+D899+D900+D898</f>
        <v>160</v>
      </c>
      <c r="K897" s="219">
        <f>E897+E899+E900+E898</f>
        <v>240</v>
      </c>
      <c r="L897" s="2"/>
      <c r="M897" s="2"/>
      <c r="N897" s="2"/>
    </row>
    <row r="898" spans="1:14" s="220" customFormat="1" x14ac:dyDescent="0.3">
      <c r="A898" s="225" t="str">
        <f>Лист13!B51</f>
        <v xml:space="preserve">Макаронные изделия </v>
      </c>
      <c r="B898" s="225">
        <f>Лист13!C51</f>
        <v>27</v>
      </c>
      <c r="C898" s="225">
        <f>Лист13!D51</f>
        <v>33</v>
      </c>
      <c r="D898" s="225">
        <f>Лист13!E51</f>
        <v>27</v>
      </c>
      <c r="E898" s="225">
        <f>Лист13!F51</f>
        <v>33</v>
      </c>
      <c r="G898" s="7"/>
      <c r="H898" s="219"/>
      <c r="I898" s="219"/>
      <c r="J898" s="219"/>
      <c r="K898" s="219"/>
      <c r="L898" s="2"/>
      <c r="M898" s="2"/>
      <c r="N898" s="2"/>
    </row>
    <row r="899" spans="1:14" x14ac:dyDescent="0.3">
      <c r="A899" s="225" t="str">
        <f>Лист11!B6</f>
        <v>Макаронные изделия</v>
      </c>
      <c r="B899" s="225">
        <f>Лист11!C6</f>
        <v>53</v>
      </c>
      <c r="C899" s="225">
        <f>Лист11!D6</f>
        <v>77</v>
      </c>
      <c r="D899" s="225">
        <f>Лист11!E6</f>
        <v>53</v>
      </c>
      <c r="E899" s="225">
        <f>Лист11!F6</f>
        <v>77</v>
      </c>
      <c r="F899" s="226"/>
      <c r="G899" s="226"/>
      <c r="H899" s="226"/>
      <c r="I899" s="226"/>
      <c r="J899" s="226"/>
      <c r="K899" s="226"/>
      <c r="L899" s="221"/>
      <c r="M899" s="221"/>
      <c r="N899" s="221"/>
    </row>
    <row r="900" spans="1:14" x14ac:dyDescent="0.3">
      <c r="A900" s="225" t="str">
        <f>Лист18!B6</f>
        <v>Макаронные изделия</v>
      </c>
      <c r="B900" s="225">
        <f>Лист18!C6</f>
        <v>51</v>
      </c>
      <c r="C900" s="225">
        <f>Лист18!D6</f>
        <v>75</v>
      </c>
      <c r="D900" s="225">
        <f>Лист18!E6</f>
        <v>51</v>
      </c>
      <c r="E900" s="225">
        <f>Лист18!F6</f>
        <v>75</v>
      </c>
      <c r="F900" s="226"/>
      <c r="G900" s="226"/>
      <c r="H900" s="226"/>
      <c r="I900" s="226"/>
      <c r="J900" s="226"/>
      <c r="K900" s="226"/>
      <c r="L900" s="221"/>
      <c r="M900" s="221"/>
      <c r="N900" s="221"/>
    </row>
    <row r="901" spans="1:14" hidden="1" x14ac:dyDescent="0.3">
      <c r="A901" s="225" t="str">
        <f>Лист18!B5</f>
        <v>Макаронные изделия отварные</v>
      </c>
      <c r="B901" s="225">
        <f>Лист18!C5</f>
        <v>0</v>
      </c>
      <c r="C901" s="225">
        <f>Лист18!D5</f>
        <v>0</v>
      </c>
      <c r="D901" s="225">
        <f>Лист18!E5</f>
        <v>150</v>
      </c>
      <c r="E901" s="225">
        <f>Лист18!F5</f>
        <v>220</v>
      </c>
      <c r="F901" s="226"/>
      <c r="G901" s="226"/>
      <c r="H901" s="226"/>
      <c r="I901" s="226"/>
      <c r="J901" s="226"/>
      <c r="K901" s="226"/>
      <c r="L901" s="221"/>
      <c r="M901" s="221"/>
      <c r="N901" s="221"/>
    </row>
    <row r="902" spans="1:14" hidden="1" x14ac:dyDescent="0.3">
      <c r="A902" s="225" t="str">
        <f>Лист11!B65</f>
        <v xml:space="preserve">Котлеты морковные </v>
      </c>
      <c r="B902" s="225">
        <f>Лист11!C65</f>
        <v>0</v>
      </c>
      <c r="C902" s="225">
        <f>Лист11!D65</f>
        <v>0</v>
      </c>
      <c r="D902" s="225">
        <f>Лист11!E65</f>
        <v>200</v>
      </c>
      <c r="E902" s="225">
        <f>Лист11!F65</f>
        <v>250</v>
      </c>
      <c r="F902" s="226"/>
      <c r="G902" s="226"/>
      <c r="H902" s="226"/>
      <c r="I902" s="226"/>
      <c r="J902" s="226"/>
      <c r="K902" s="226"/>
      <c r="L902" s="221"/>
      <c r="M902" s="221"/>
      <c r="N902" s="221"/>
    </row>
    <row r="903" spans="1:14" hidden="1" x14ac:dyDescent="0.3">
      <c r="A903" s="225" t="str">
        <f>Лист5!B50</f>
        <v>Макароны отварные</v>
      </c>
      <c r="B903" s="225">
        <f>Лист5!C50</f>
        <v>0</v>
      </c>
      <c r="C903" s="225">
        <f>Лист5!D50</f>
        <v>0</v>
      </c>
      <c r="D903" s="225">
        <f>Лист5!E50</f>
        <v>85</v>
      </c>
      <c r="E903" s="225">
        <f>Лист5!F50</f>
        <v>160</v>
      </c>
      <c r="F903" s="220"/>
      <c r="G903" s="220"/>
      <c r="H903" s="2"/>
      <c r="I903" s="2"/>
      <c r="J903" s="2"/>
      <c r="K903" s="2"/>
      <c r="L903" s="2"/>
      <c r="M903" s="2"/>
      <c r="N903" s="2"/>
    </row>
    <row r="904" spans="1:14" x14ac:dyDescent="0.3">
      <c r="A904" s="225" t="str">
        <f>Лист1!B27</f>
        <v>Масло растительное</v>
      </c>
      <c r="B904" s="225">
        <f>Лист1!C27</f>
        <v>4</v>
      </c>
      <c r="C904" s="225">
        <f>Лист1!D27</f>
        <v>5</v>
      </c>
      <c r="D904" s="225">
        <f>Лист1!E27</f>
        <v>4</v>
      </c>
      <c r="E904" s="225">
        <f>Лист1!F27</f>
        <v>5</v>
      </c>
      <c r="F904" s="7">
        <f>C904-E904</f>
        <v>0</v>
      </c>
      <c r="G904" s="7" t="str">
        <f>A904</f>
        <v>Масло растительное</v>
      </c>
      <c r="H904" s="219">
        <f>B904+B910+B911+B912+B913+B914+B915+B916+B917+B918+B919+B920+B922+B921+B923+B924+B925+B926+B927+B928+B929+B930+B931+B932+B933+B934+B935+B936+B937+B938+B939+B940+B941+B942+B943+B944+B945+B946+B947+B948+B949+B950+B951+B952+B953+B954+B955+B956+B957+B958+B959+B960+B961+B962+B963+B909+B908+B907+B906+B905</f>
        <v>180</v>
      </c>
      <c r="I904" s="219">
        <f>C904+C910+C911+C912+C913+C914+C915+C916+C917+C918+C919+C920+C922+C921+C923+C924+C925+C926+C927+C928+C929+C930+C931+C932+C933+C934+C935+C936+C937+C938+C939+C940+C941+C942+C943+C944+C945+C946+C947+C948+C949+C950+C951+C952+C953+C954+C955+C956+C957+C958+C959+C960+C961+C962+C963+C909+C908+C907+C906+C905</f>
        <v>220.00000000000003</v>
      </c>
      <c r="J904" s="219">
        <f>D904+D910+D911+D912+D913+D914+D915+D916+D917+D918+D919+D920+D922+D921+D923+D924+D925+D926+D927+D928+D929+D930+D931+D932+D933+D934+D935+D936+D937+D938+D939+D940+D941+D942+D943+D944+D945+D946+D947+D948+D949+D950+D951+D952+D953+D954+D955+D956+D957+D958+D959+D960+D961+D962+D963+D909+D908+D907+D906+D905</f>
        <v>180</v>
      </c>
      <c r="K904" s="219">
        <f>E904+E910+E911+E912+E913+E914+E915+E916+E917+E918+E919+E920+E922+E921+E923+E924+E925+E926+E927+E928+E929+E930+E931+E932+E933+E934+E935+E936+E937+E938+E939+E940+E941+E942+E943+E944+E945+E946+E947+E948+E949+E950+E951+E952+E953+E954+E955+E956+E957+E958+E959+E960+E961+E962+E963+E909+E908+E907+E906+E905</f>
        <v>220.00000000000003</v>
      </c>
      <c r="L904" s="2"/>
      <c r="M904" s="2"/>
      <c r="N904" s="2"/>
    </row>
    <row r="905" spans="1:14" s="220" customFormat="1" x14ac:dyDescent="0.3">
      <c r="A905" s="225" t="str">
        <f>Лист18!B56</f>
        <v>Масло растительное</v>
      </c>
      <c r="B905" s="225">
        <f>Лист18!C56</f>
        <v>3</v>
      </c>
      <c r="C905" s="225">
        <f>Лист18!D56</f>
        <v>3</v>
      </c>
      <c r="D905" s="225">
        <f>Лист18!E56</f>
        <v>3</v>
      </c>
      <c r="E905" s="225">
        <f>Лист18!F56</f>
        <v>3</v>
      </c>
      <c r="F905" s="7"/>
      <c r="G905" s="7"/>
      <c r="H905" s="219"/>
      <c r="I905" s="219"/>
      <c r="J905" s="219"/>
      <c r="K905" s="219"/>
      <c r="L905" s="2"/>
      <c r="M905" s="2"/>
      <c r="N905" s="2"/>
    </row>
    <row r="906" spans="1:14" s="1" customFormat="1" x14ac:dyDescent="0.3">
      <c r="A906" s="225" t="str">
        <f>Лист17!B82</f>
        <v>Масло растительное</v>
      </c>
      <c r="B906" s="225">
        <f>Лист17!C82</f>
        <v>3</v>
      </c>
      <c r="C906" s="225">
        <f>Лист17!D82</f>
        <v>5</v>
      </c>
      <c r="D906" s="225">
        <f>Лист17!E82</f>
        <v>3</v>
      </c>
      <c r="E906" s="225">
        <f>Лист17!F82</f>
        <v>5</v>
      </c>
      <c r="F906" s="7">
        <f t="shared" ref="F906:F963" si="6">C906-E906</f>
        <v>0</v>
      </c>
      <c r="G906" s="7"/>
      <c r="H906" s="219"/>
      <c r="I906" s="219"/>
      <c r="J906" s="219"/>
      <c r="K906" s="219"/>
      <c r="L906" s="2"/>
      <c r="M906" s="2"/>
      <c r="N906" s="2"/>
    </row>
    <row r="907" spans="1:14" s="1" customFormat="1" x14ac:dyDescent="0.3">
      <c r="A907" s="225" t="str">
        <f>Лист13!B84</f>
        <v>Масло растительное</v>
      </c>
      <c r="B907" s="225">
        <f>Лист13!C84</f>
        <v>2.5</v>
      </c>
      <c r="C907" s="225">
        <f>Лист13!D84</f>
        <v>3</v>
      </c>
      <c r="D907" s="225">
        <f>Лист13!E84</f>
        <v>2.5</v>
      </c>
      <c r="E907" s="225">
        <f>Лист13!F84</f>
        <v>3</v>
      </c>
      <c r="F907" s="7">
        <f t="shared" si="6"/>
        <v>0</v>
      </c>
      <c r="G907" s="7"/>
      <c r="H907" s="219"/>
      <c r="I907" s="219"/>
      <c r="J907" s="219"/>
      <c r="K907" s="219"/>
      <c r="L907" s="2"/>
      <c r="M907" s="2"/>
      <c r="N907" s="2"/>
    </row>
    <row r="908" spans="1:14" s="1" customFormat="1" x14ac:dyDescent="0.3">
      <c r="A908" s="225" t="str">
        <f>Лист10!B63</f>
        <v>Масло растительное</v>
      </c>
      <c r="B908" s="225">
        <f>Лист10!C63</f>
        <v>4.5</v>
      </c>
      <c r="C908" s="225">
        <f>Лист10!D63</f>
        <v>5</v>
      </c>
      <c r="D908" s="225">
        <f>Лист10!E63</f>
        <v>4.5</v>
      </c>
      <c r="E908" s="225">
        <f>Лист10!F63</f>
        <v>5</v>
      </c>
      <c r="F908" s="7">
        <f t="shared" si="6"/>
        <v>0</v>
      </c>
      <c r="G908" s="7"/>
      <c r="H908" s="219"/>
      <c r="I908" s="219"/>
      <c r="J908" s="219"/>
      <c r="K908" s="219"/>
      <c r="L908" s="2"/>
      <c r="M908" s="2"/>
      <c r="N908" s="2"/>
    </row>
    <row r="909" spans="1:14" s="1" customFormat="1" x14ac:dyDescent="0.3">
      <c r="A909" s="225" t="str">
        <f>Лист6!B25</f>
        <v>Масло растительное</v>
      </c>
      <c r="B909" s="225">
        <f>Лист6!C25</f>
        <v>2.5</v>
      </c>
      <c r="C909" s="225">
        <f>Лист6!D25</f>
        <v>3</v>
      </c>
      <c r="D909" s="225">
        <f>Лист6!E25</f>
        <v>2.5</v>
      </c>
      <c r="E909" s="225">
        <f>Лист6!F25</f>
        <v>3</v>
      </c>
      <c r="F909" s="7">
        <f t="shared" si="6"/>
        <v>0</v>
      </c>
      <c r="G909" s="7"/>
      <c r="H909" s="219"/>
      <c r="I909" s="219"/>
      <c r="J909" s="219"/>
      <c r="K909" s="219"/>
      <c r="L909" s="2"/>
      <c r="M909" s="2"/>
      <c r="N909" s="2"/>
    </row>
    <row r="910" spans="1:14" x14ac:dyDescent="0.3">
      <c r="A910" s="225" t="str">
        <f>Лист1!B63</f>
        <v>Масло растительное</v>
      </c>
      <c r="B910" s="225">
        <f>Лист1!C63</f>
        <v>3</v>
      </c>
      <c r="C910" s="225">
        <f>Лист1!D63</f>
        <v>3.5</v>
      </c>
      <c r="D910" s="225">
        <f>Лист1!E63</f>
        <v>3</v>
      </c>
      <c r="E910" s="225">
        <f>Лист1!F63</f>
        <v>3.5</v>
      </c>
      <c r="F910" s="7">
        <f t="shared" si="6"/>
        <v>0</v>
      </c>
      <c r="G910" s="226"/>
      <c r="H910" s="226"/>
      <c r="I910" s="226"/>
      <c r="J910" s="226"/>
      <c r="K910" s="226"/>
      <c r="L910" s="221"/>
      <c r="M910" s="221"/>
      <c r="N910" s="221"/>
    </row>
    <row r="911" spans="1:14" x14ac:dyDescent="0.3">
      <c r="A911" s="225" t="str">
        <f>Лист1!B99</f>
        <v>Масло растительное</v>
      </c>
      <c r="B911" s="225">
        <f>Лист1!C99</f>
        <v>2.4</v>
      </c>
      <c r="C911" s="225">
        <f>Лист1!D99</f>
        <v>2.4</v>
      </c>
      <c r="D911" s="225">
        <f>Лист1!E99</f>
        <v>2.4</v>
      </c>
      <c r="E911" s="225">
        <f>Лист1!F99</f>
        <v>2.4</v>
      </c>
      <c r="F911" s="7">
        <f t="shared" si="6"/>
        <v>0</v>
      </c>
      <c r="G911" s="220"/>
      <c r="H911" s="2"/>
      <c r="I911" s="2"/>
      <c r="J911" s="2"/>
      <c r="K911" s="2"/>
      <c r="L911" s="2"/>
      <c r="M911" s="2"/>
      <c r="N911" s="2"/>
    </row>
    <row r="912" spans="1:14" x14ac:dyDescent="0.3">
      <c r="A912" s="225" t="str">
        <f>Лист2!B32</f>
        <v>Масло растительное</v>
      </c>
      <c r="B912" s="225">
        <f>Лист2!C32</f>
        <v>2</v>
      </c>
      <c r="C912" s="225">
        <f>Лист2!D32</f>
        <v>3</v>
      </c>
      <c r="D912" s="225">
        <f>Лист2!E32</f>
        <v>2</v>
      </c>
      <c r="E912" s="225">
        <f>Лист2!F32</f>
        <v>3</v>
      </c>
      <c r="F912" s="7">
        <f t="shared" si="6"/>
        <v>0</v>
      </c>
      <c r="G912" s="220"/>
      <c r="H912" s="2"/>
      <c r="I912" s="2"/>
      <c r="J912" s="2"/>
      <c r="K912" s="2"/>
      <c r="L912" s="2"/>
      <c r="M912" s="2"/>
      <c r="N912" s="2"/>
    </row>
    <row r="913" spans="1:14" x14ac:dyDescent="0.3">
      <c r="A913" s="225" t="str">
        <f>Лист2!B75</f>
        <v>Масло растительное</v>
      </c>
      <c r="B913" s="225">
        <f>Лист2!C75</f>
        <v>4.5</v>
      </c>
      <c r="C913" s="225">
        <f>Лист2!D75</f>
        <v>5</v>
      </c>
      <c r="D913" s="225">
        <f>Лист2!E75</f>
        <v>4.5</v>
      </c>
      <c r="E913" s="225">
        <f>Лист2!F75</f>
        <v>5</v>
      </c>
      <c r="F913" s="7">
        <f t="shared" si="6"/>
        <v>0</v>
      </c>
      <c r="G913" s="226"/>
      <c r="H913" s="226"/>
      <c r="I913" s="226"/>
      <c r="J913" s="226"/>
      <c r="K913" s="226"/>
      <c r="L913" s="221"/>
      <c r="M913" s="221"/>
      <c r="N913" s="221"/>
    </row>
    <row r="914" spans="1:14" x14ac:dyDescent="0.3">
      <c r="A914" s="225" t="str">
        <f>Лист3!B28</f>
        <v>Масло растительное</v>
      </c>
      <c r="B914" s="225">
        <f>Лист3!C28</f>
        <v>4</v>
      </c>
      <c r="C914" s="225">
        <f>Лист3!D28</f>
        <v>5</v>
      </c>
      <c r="D914" s="225">
        <f>Лист3!E28</f>
        <v>4</v>
      </c>
      <c r="E914" s="225">
        <f>Лист3!F28</f>
        <v>5</v>
      </c>
      <c r="F914" s="7">
        <f t="shared" si="6"/>
        <v>0</v>
      </c>
      <c r="G914" s="220"/>
      <c r="H914" s="2"/>
      <c r="I914" s="2"/>
      <c r="J914" s="2"/>
      <c r="K914" s="2"/>
      <c r="L914" s="2"/>
      <c r="M914" s="2"/>
      <c r="N914" s="2"/>
    </row>
    <row r="915" spans="1:14" x14ac:dyDescent="0.3">
      <c r="A915" s="225" t="str">
        <f>Лист3!B53</f>
        <v>Масло растительное</v>
      </c>
      <c r="B915" s="225">
        <f>Лист3!C53</f>
        <v>2</v>
      </c>
      <c r="C915" s="225">
        <f>Лист3!D53</f>
        <v>3</v>
      </c>
      <c r="D915" s="225">
        <f>Лист3!E53</f>
        <v>2</v>
      </c>
      <c r="E915" s="225">
        <f>Лист3!F53</f>
        <v>3</v>
      </c>
      <c r="F915" s="7">
        <f t="shared" si="6"/>
        <v>0</v>
      </c>
      <c r="G915" s="220"/>
      <c r="H915" s="2"/>
      <c r="I915" s="2"/>
      <c r="J915" s="2"/>
      <c r="K915" s="2"/>
      <c r="L915" s="2"/>
      <c r="M915" s="2"/>
      <c r="N915" s="2"/>
    </row>
    <row r="916" spans="1:14" x14ac:dyDescent="0.3">
      <c r="A916" s="225" t="str">
        <f>Лист3!B70</f>
        <v>Масло растительное</v>
      </c>
      <c r="B916" s="225">
        <f>Лист3!C70</f>
        <v>4</v>
      </c>
      <c r="C916" s="225">
        <f>Лист3!D70</f>
        <v>6</v>
      </c>
      <c r="D916" s="225">
        <f>Лист3!E70</f>
        <v>4</v>
      </c>
      <c r="E916" s="225">
        <f>Лист3!F70</f>
        <v>6</v>
      </c>
      <c r="F916" s="7">
        <f t="shared" si="6"/>
        <v>0</v>
      </c>
      <c r="G916" s="226"/>
      <c r="H916" s="226"/>
      <c r="I916" s="226"/>
      <c r="J916" s="226"/>
      <c r="K916" s="226"/>
      <c r="L916" s="221"/>
      <c r="M916" s="221"/>
      <c r="N916" s="221"/>
    </row>
    <row r="917" spans="1:14" x14ac:dyDescent="0.3">
      <c r="A917" s="225" t="str">
        <f>Лист3!B80</f>
        <v>Масло растительное</v>
      </c>
      <c r="B917" s="225">
        <f>Лист3!C80</f>
        <v>2</v>
      </c>
      <c r="C917" s="225">
        <f>Лист3!D80</f>
        <v>3</v>
      </c>
      <c r="D917" s="225">
        <f>Лист3!E80</f>
        <v>2</v>
      </c>
      <c r="E917" s="225">
        <f>Лист3!F80</f>
        <v>3</v>
      </c>
      <c r="F917" s="7">
        <f t="shared" si="6"/>
        <v>0</v>
      </c>
      <c r="G917" s="226"/>
      <c r="H917" s="226"/>
      <c r="I917" s="226"/>
      <c r="J917" s="226"/>
      <c r="K917" s="226"/>
      <c r="L917" s="221"/>
      <c r="M917" s="221"/>
      <c r="N917" s="221"/>
    </row>
    <row r="918" spans="1:14" x14ac:dyDescent="0.3">
      <c r="A918" s="225" t="str">
        <f>Лист3!B83</f>
        <v>Масло растительное</v>
      </c>
      <c r="B918" s="225">
        <f>Лист3!C83</f>
        <v>0.7</v>
      </c>
      <c r="C918" s="225">
        <f>Лист3!D83</f>
        <v>0.7</v>
      </c>
      <c r="D918" s="225">
        <f>Лист3!E83</f>
        <v>0.7</v>
      </c>
      <c r="E918" s="225">
        <f>Лист3!F83</f>
        <v>0.7</v>
      </c>
      <c r="F918" s="7">
        <f t="shared" si="6"/>
        <v>0</v>
      </c>
      <c r="G918" s="226"/>
      <c r="H918" s="226"/>
      <c r="I918" s="226"/>
      <c r="J918" s="226"/>
      <c r="K918" s="226"/>
      <c r="L918" s="221"/>
      <c r="M918" s="221"/>
      <c r="N918" s="221"/>
    </row>
    <row r="919" spans="1:14" x14ac:dyDescent="0.3">
      <c r="A919" s="225" t="str">
        <f>Лист4!B31</f>
        <v>Масло растительное</v>
      </c>
      <c r="B919" s="225">
        <f>Лист4!C31</f>
        <v>2</v>
      </c>
      <c r="C919" s="225">
        <f>Лист4!D31</f>
        <v>3</v>
      </c>
      <c r="D919" s="225">
        <f>Лист4!E31</f>
        <v>2</v>
      </c>
      <c r="E919" s="225">
        <f>Лист4!F31</f>
        <v>3</v>
      </c>
      <c r="F919" s="7">
        <f t="shared" si="6"/>
        <v>0</v>
      </c>
      <c r="G919" s="226"/>
      <c r="H919" s="226"/>
      <c r="I919" s="226"/>
      <c r="J919" s="226"/>
      <c r="K919" s="226"/>
      <c r="L919" s="221"/>
      <c r="M919" s="221"/>
      <c r="N919" s="221"/>
    </row>
    <row r="920" spans="1:14" x14ac:dyDescent="0.3">
      <c r="A920" s="225" t="str">
        <f>Лист4!B50</f>
        <v>Масло растительное</v>
      </c>
      <c r="B920" s="225">
        <f>Лист4!C50</f>
        <v>5</v>
      </c>
      <c r="C920" s="225">
        <f>Лист4!D50</f>
        <v>5.5</v>
      </c>
      <c r="D920" s="225">
        <f>Лист4!E50</f>
        <v>5</v>
      </c>
      <c r="E920" s="225">
        <f>Лист4!F50</f>
        <v>5.5</v>
      </c>
      <c r="F920" s="7">
        <f t="shared" si="6"/>
        <v>0</v>
      </c>
      <c r="G920" s="226"/>
      <c r="H920" s="226"/>
      <c r="I920" s="226"/>
      <c r="J920" s="226"/>
      <c r="K920" s="226"/>
      <c r="L920" s="221"/>
      <c r="M920" s="221"/>
      <c r="N920" s="221"/>
    </row>
    <row r="921" spans="1:14" x14ac:dyDescent="0.3">
      <c r="A921" s="225" t="str">
        <f>Лист4!B83</f>
        <v>Масло растительное</v>
      </c>
      <c r="B921" s="225">
        <f>Лист4!C83</f>
        <v>4</v>
      </c>
      <c r="C921" s="225">
        <f>Лист4!D83</f>
        <v>5</v>
      </c>
      <c r="D921" s="225">
        <f>Лист4!E83</f>
        <v>4</v>
      </c>
      <c r="E921" s="225">
        <f>Лист4!F83</f>
        <v>5</v>
      </c>
      <c r="F921" s="7">
        <f t="shared" si="6"/>
        <v>0</v>
      </c>
      <c r="G921" s="220"/>
      <c r="H921" s="2"/>
      <c r="I921" s="2"/>
      <c r="J921" s="2"/>
      <c r="K921" s="2"/>
      <c r="L921" s="2"/>
      <c r="M921" s="2"/>
      <c r="N921" s="2"/>
    </row>
    <row r="922" spans="1:14" x14ac:dyDescent="0.3">
      <c r="A922" s="225" t="str">
        <f>Лист4!B89</f>
        <v>Масло растительное</v>
      </c>
      <c r="B922" s="225">
        <f>Лист4!C89</f>
        <v>0.4</v>
      </c>
      <c r="C922" s="225">
        <f>Лист4!D89</f>
        <v>0.4</v>
      </c>
      <c r="D922" s="225">
        <f>Лист4!E89</f>
        <v>0.4</v>
      </c>
      <c r="E922" s="225">
        <f>Лист4!F89</f>
        <v>0.4</v>
      </c>
      <c r="F922" s="7">
        <f t="shared" si="6"/>
        <v>0</v>
      </c>
      <c r="G922" s="226"/>
      <c r="H922" s="226"/>
      <c r="I922" s="226"/>
      <c r="J922" s="226"/>
      <c r="K922" s="226"/>
      <c r="L922" s="221"/>
      <c r="M922" s="221"/>
      <c r="N922" s="221"/>
    </row>
    <row r="923" spans="1:14" x14ac:dyDescent="0.3">
      <c r="A923" s="225" t="str">
        <f>Лист5!B29</f>
        <v>Масло растительное</v>
      </c>
      <c r="B923" s="225">
        <f>Лист5!C29</f>
        <v>4</v>
      </c>
      <c r="C923" s="225">
        <f>Лист5!D29</f>
        <v>5</v>
      </c>
      <c r="D923" s="225">
        <f>Лист5!E29</f>
        <v>4</v>
      </c>
      <c r="E923" s="225">
        <f>Лист5!F29</f>
        <v>5</v>
      </c>
      <c r="F923" s="7">
        <f t="shared" si="6"/>
        <v>0</v>
      </c>
      <c r="G923" s="226"/>
      <c r="H923" s="226"/>
      <c r="I923" s="226"/>
      <c r="J923" s="226"/>
      <c r="K923" s="226"/>
      <c r="L923" s="221"/>
      <c r="M923" s="221"/>
      <c r="N923" s="221"/>
    </row>
    <row r="924" spans="1:14" x14ac:dyDescent="0.3">
      <c r="A924" s="225" t="str">
        <f>Лист5!B48</f>
        <v>Масло растительное</v>
      </c>
      <c r="B924" s="225">
        <f>Лист5!C48</f>
        <v>2.5</v>
      </c>
      <c r="C924" s="225">
        <f>Лист5!D48</f>
        <v>3</v>
      </c>
      <c r="D924" s="225">
        <f>Лист5!E48</f>
        <v>2.5</v>
      </c>
      <c r="E924" s="225">
        <f>Лист5!F48</f>
        <v>3</v>
      </c>
      <c r="F924" s="7">
        <f t="shared" si="6"/>
        <v>0</v>
      </c>
      <c r="G924" s="226"/>
      <c r="H924" s="226"/>
      <c r="I924" s="226"/>
      <c r="J924" s="226"/>
      <c r="K924" s="226"/>
      <c r="L924" s="221"/>
      <c r="M924" s="221"/>
      <c r="N924" s="221"/>
    </row>
    <row r="925" spans="1:14" x14ac:dyDescent="0.3">
      <c r="A925" s="225" t="str">
        <f>Лист5!B54</f>
        <v>Масло растительное</v>
      </c>
      <c r="B925" s="225">
        <f>Лист5!C54</f>
        <v>5.5</v>
      </c>
      <c r="C925" s="225">
        <f>Лист5!D54</f>
        <v>6</v>
      </c>
      <c r="D925" s="225">
        <f>Лист5!E54</f>
        <v>5.5</v>
      </c>
      <c r="E925" s="225">
        <f>Лист5!F54</f>
        <v>6</v>
      </c>
      <c r="F925" s="7">
        <f t="shared" si="6"/>
        <v>0</v>
      </c>
      <c r="G925" s="220"/>
      <c r="H925" s="2"/>
      <c r="I925" s="2"/>
      <c r="J925" s="2"/>
      <c r="K925" s="2"/>
      <c r="L925" s="2"/>
      <c r="M925" s="2"/>
      <c r="N925" s="2"/>
    </row>
    <row r="926" spans="1:14" x14ac:dyDescent="0.3">
      <c r="A926" s="225" t="str">
        <f>Лист5!B80</f>
        <v>Масло растительное</v>
      </c>
      <c r="B926" s="225">
        <f>Лист5!C80</f>
        <v>3.5</v>
      </c>
      <c r="C926" s="225">
        <f>Лист5!D80</f>
        <v>4</v>
      </c>
      <c r="D926" s="225">
        <f>Лист5!E80</f>
        <v>3.5</v>
      </c>
      <c r="E926" s="225">
        <f>Лист5!F80</f>
        <v>4</v>
      </c>
      <c r="F926" s="7">
        <f t="shared" si="6"/>
        <v>0</v>
      </c>
      <c r="G926" s="226"/>
      <c r="H926" s="226"/>
      <c r="I926" s="226"/>
      <c r="J926" s="226"/>
      <c r="K926" s="226"/>
      <c r="L926" s="221"/>
      <c r="M926" s="221"/>
      <c r="N926" s="221"/>
    </row>
    <row r="927" spans="1:14" x14ac:dyDescent="0.3">
      <c r="A927" s="225" t="str">
        <f>Лист6!B53</f>
        <v>Масло растительное</v>
      </c>
      <c r="B927" s="225">
        <f>Лист6!C53</f>
        <v>4</v>
      </c>
      <c r="C927" s="225">
        <f>Лист6!D53</f>
        <v>4.5</v>
      </c>
      <c r="D927" s="225">
        <f>Лист6!E53</f>
        <v>4</v>
      </c>
      <c r="E927" s="225">
        <f>Лист6!F53</f>
        <v>4.5</v>
      </c>
      <c r="F927" s="7">
        <f t="shared" si="6"/>
        <v>0</v>
      </c>
      <c r="G927" s="227"/>
      <c r="H927" s="227"/>
      <c r="I927" s="227"/>
      <c r="J927" s="227"/>
      <c r="K927" s="227"/>
      <c r="L927" s="10"/>
      <c r="M927" s="10"/>
      <c r="N927" s="10"/>
    </row>
    <row r="928" spans="1:14" x14ac:dyDescent="0.3">
      <c r="A928" s="225" t="str">
        <f>Лист6!B62</f>
        <v>Масло растительное</v>
      </c>
      <c r="B928" s="225">
        <f>Лист6!C62</f>
        <v>3.5</v>
      </c>
      <c r="C928" s="225">
        <f>Лист6!D62</f>
        <v>4</v>
      </c>
      <c r="D928" s="225">
        <f>Лист6!E62</f>
        <v>3.5</v>
      </c>
      <c r="E928" s="225">
        <f>Лист6!F62</f>
        <v>4</v>
      </c>
      <c r="F928" s="7">
        <f t="shared" si="6"/>
        <v>0</v>
      </c>
      <c r="G928" s="220"/>
      <c r="H928" s="2"/>
      <c r="I928" s="2"/>
      <c r="J928" s="2"/>
      <c r="K928" s="2"/>
      <c r="L928" s="2"/>
      <c r="M928" s="2"/>
      <c r="N928" s="2"/>
    </row>
    <row r="929" spans="1:14" x14ac:dyDescent="0.3">
      <c r="A929" s="225" t="str">
        <f>Лист6!B79</f>
        <v>Масло растительное</v>
      </c>
      <c r="B929" s="225">
        <f>Лист6!C79</f>
        <v>0.2</v>
      </c>
      <c r="C929" s="225">
        <f>Лист6!D79</f>
        <v>0.2</v>
      </c>
      <c r="D929" s="225">
        <f>Лист6!E79</f>
        <v>0.2</v>
      </c>
      <c r="E929" s="225">
        <f>Лист6!F79</f>
        <v>0.2</v>
      </c>
      <c r="F929" s="7">
        <f t="shared" si="6"/>
        <v>0</v>
      </c>
      <c r="G929" s="220"/>
      <c r="H929" s="2"/>
      <c r="I929" s="2"/>
      <c r="J929" s="2"/>
      <c r="K929" s="2"/>
      <c r="L929" s="2"/>
      <c r="M929" s="2"/>
      <c r="N929" s="2"/>
    </row>
    <row r="930" spans="1:14" x14ac:dyDescent="0.3">
      <c r="A930" s="225" t="str">
        <f>Лист7!B36</f>
        <v>Масло растительное</v>
      </c>
      <c r="B930" s="225">
        <f>Лист7!C36</f>
        <v>4</v>
      </c>
      <c r="C930" s="225">
        <f>Лист7!D36</f>
        <v>5</v>
      </c>
      <c r="D930" s="225">
        <f>Лист7!E36</f>
        <v>4</v>
      </c>
      <c r="E930" s="225">
        <f>Лист7!F36</f>
        <v>5</v>
      </c>
      <c r="F930" s="7">
        <f t="shared" si="6"/>
        <v>0</v>
      </c>
      <c r="G930" s="220"/>
      <c r="H930" s="2"/>
      <c r="I930" s="2"/>
      <c r="J930" s="2"/>
      <c r="K930" s="2"/>
      <c r="L930" s="2"/>
      <c r="M930" s="2"/>
      <c r="N930" s="2"/>
    </row>
    <row r="931" spans="1:14" x14ac:dyDescent="0.3">
      <c r="A931" s="225" t="str">
        <f>Лист7!B60</f>
        <v>Масло растительное</v>
      </c>
      <c r="B931" s="225">
        <f>Лист7!C60</f>
        <v>4.5</v>
      </c>
      <c r="C931" s="225">
        <f>Лист7!D60</f>
        <v>5</v>
      </c>
      <c r="D931" s="225">
        <f>Лист7!E60</f>
        <v>4.5</v>
      </c>
      <c r="E931" s="225">
        <f>Лист7!F60</f>
        <v>5</v>
      </c>
      <c r="F931" s="7">
        <f t="shared" si="6"/>
        <v>0</v>
      </c>
      <c r="G931" s="220"/>
      <c r="H931" s="2"/>
      <c r="I931" s="2"/>
      <c r="J931" s="2"/>
      <c r="K931" s="2"/>
      <c r="L931" s="2"/>
      <c r="M931" s="2"/>
      <c r="N931" s="2"/>
    </row>
    <row r="932" spans="1:14" x14ac:dyDescent="0.3">
      <c r="A932" s="225" t="str">
        <f>Лист7!B75</f>
        <v>Масло растительное</v>
      </c>
      <c r="B932" s="225">
        <f>Лист7!C75</f>
        <v>4</v>
      </c>
      <c r="C932" s="225">
        <f>Лист7!D75</f>
        <v>4.5</v>
      </c>
      <c r="D932" s="225">
        <f>Лист7!E75</f>
        <v>4</v>
      </c>
      <c r="E932" s="225">
        <f>Лист7!F75</f>
        <v>4.5</v>
      </c>
      <c r="F932" s="7">
        <f t="shared" si="6"/>
        <v>0</v>
      </c>
      <c r="G932" s="220"/>
      <c r="H932" s="2"/>
      <c r="I932" s="2"/>
      <c r="J932" s="2"/>
      <c r="K932" s="2"/>
      <c r="L932" s="2"/>
      <c r="M932" s="2"/>
      <c r="N932" s="2"/>
    </row>
    <row r="933" spans="1:14" x14ac:dyDescent="0.3">
      <c r="A933" s="225" t="str">
        <f>Лист7!B101</f>
        <v>Масло растительное</v>
      </c>
      <c r="B933" s="225">
        <f>Лист7!C101</f>
        <v>0.2</v>
      </c>
      <c r="C933" s="225">
        <f>Лист7!D101</f>
        <v>0.2</v>
      </c>
      <c r="D933" s="225">
        <f>Лист7!E101</f>
        <v>0.2</v>
      </c>
      <c r="E933" s="225">
        <f>Лист7!F101</f>
        <v>0.2</v>
      </c>
      <c r="F933" s="7">
        <f t="shared" si="6"/>
        <v>0</v>
      </c>
      <c r="G933" s="226"/>
      <c r="H933" s="226"/>
      <c r="I933" s="226"/>
      <c r="J933" s="226"/>
      <c r="K933" s="226"/>
      <c r="L933" s="221"/>
      <c r="M933" s="221"/>
      <c r="N933" s="221"/>
    </row>
    <row r="934" spans="1:14" x14ac:dyDescent="0.3">
      <c r="A934" s="225" t="str">
        <f>Лист8!B28</f>
        <v>Масло растительное</v>
      </c>
      <c r="B934" s="225">
        <f>Лист8!C28</f>
        <v>4</v>
      </c>
      <c r="C934" s="225">
        <f>Лист8!D28</f>
        <v>5</v>
      </c>
      <c r="D934" s="225">
        <f>Лист8!E28</f>
        <v>4</v>
      </c>
      <c r="E934" s="225">
        <f>Лист8!F28</f>
        <v>5</v>
      </c>
      <c r="F934" s="7">
        <f t="shared" si="6"/>
        <v>0</v>
      </c>
      <c r="G934" s="226"/>
      <c r="H934" s="226"/>
      <c r="I934" s="226"/>
      <c r="J934" s="226"/>
      <c r="K934" s="226"/>
      <c r="L934" s="221"/>
      <c r="M934" s="221"/>
      <c r="N934" s="221"/>
    </row>
    <row r="935" spans="1:14" x14ac:dyDescent="0.3">
      <c r="A935" s="225" t="str">
        <f>Лист8!B38</f>
        <v>Масло растительное</v>
      </c>
      <c r="B935" s="225">
        <f>Лист8!C38</f>
        <v>2.5</v>
      </c>
      <c r="C935" s="225">
        <f>Лист8!D38</f>
        <v>3</v>
      </c>
      <c r="D935" s="225">
        <f>Лист8!E38</f>
        <v>2.5</v>
      </c>
      <c r="E935" s="225">
        <f>Лист8!F38</f>
        <v>3</v>
      </c>
      <c r="F935" s="7">
        <f t="shared" si="6"/>
        <v>0</v>
      </c>
      <c r="G935" s="226"/>
      <c r="H935" s="135"/>
      <c r="I935" s="135"/>
      <c r="J935" s="135"/>
      <c r="K935" s="135"/>
      <c r="L935" s="4"/>
      <c r="M935" s="4"/>
      <c r="N935" s="4"/>
    </row>
    <row r="936" spans="1:14" x14ac:dyDescent="0.3">
      <c r="A936" s="225" t="str">
        <f>Лист8!B42</f>
        <v>Масло растительное</v>
      </c>
      <c r="B936" s="225">
        <f>Лист8!C42</f>
        <v>3</v>
      </c>
      <c r="C936" s="225">
        <f>Лист8!D42</f>
        <v>3</v>
      </c>
      <c r="D936" s="225">
        <f>Лист8!E42</f>
        <v>3</v>
      </c>
      <c r="E936" s="225">
        <f>Лист8!F42</f>
        <v>3</v>
      </c>
      <c r="F936" s="7">
        <f t="shared" si="6"/>
        <v>0</v>
      </c>
      <c r="G936" s="226"/>
      <c r="H936" s="135"/>
      <c r="I936" s="135"/>
      <c r="J936" s="135"/>
      <c r="K936" s="135"/>
      <c r="L936" s="4"/>
      <c r="M936" s="4"/>
      <c r="N936" s="4"/>
    </row>
    <row r="937" spans="1:14" x14ac:dyDescent="0.3">
      <c r="A937" s="225" t="str">
        <f>Лист8!B83</f>
        <v>Масло растительное</v>
      </c>
      <c r="B937" s="225">
        <f>Лист8!C83</f>
        <v>4.5</v>
      </c>
      <c r="C937" s="225">
        <f>Лист8!D83</f>
        <v>5</v>
      </c>
      <c r="D937" s="225">
        <f>Лист8!E83</f>
        <v>4.5</v>
      </c>
      <c r="E937" s="225">
        <f>Лист8!F83</f>
        <v>5</v>
      </c>
      <c r="F937" s="7">
        <f t="shared" si="6"/>
        <v>0</v>
      </c>
      <c r="G937" s="226"/>
      <c r="H937" s="135"/>
      <c r="I937" s="135"/>
      <c r="J937" s="135"/>
      <c r="K937" s="135"/>
      <c r="L937" s="4"/>
      <c r="M937" s="4"/>
      <c r="N937" s="4"/>
    </row>
    <row r="938" spans="1:14" x14ac:dyDescent="0.3">
      <c r="A938" s="225" t="str">
        <f>Лист9!B34</f>
        <v>Масло растительное</v>
      </c>
      <c r="B938" s="225">
        <f>Лист9!C34</f>
        <v>1.5</v>
      </c>
      <c r="C938" s="225">
        <f>Лист9!D34</f>
        <v>2.5</v>
      </c>
      <c r="D938" s="225">
        <f>Лист9!E34</f>
        <v>1.5</v>
      </c>
      <c r="E938" s="225">
        <f>Лист9!F34</f>
        <v>2.5</v>
      </c>
      <c r="F938" s="7">
        <f t="shared" si="6"/>
        <v>0</v>
      </c>
      <c r="G938" s="220"/>
      <c r="H938" s="3"/>
      <c r="I938" s="3"/>
      <c r="J938" s="3"/>
      <c r="K938" s="3"/>
      <c r="L938" s="3"/>
      <c r="M938" s="3"/>
      <c r="N938" s="3"/>
    </row>
    <row r="939" spans="1:14" x14ac:dyDescent="0.3">
      <c r="A939" s="225" t="str">
        <f>Лист10!B28</f>
        <v>Масло растительное</v>
      </c>
      <c r="B939" s="225">
        <f>Лист10!C28</f>
        <v>4</v>
      </c>
      <c r="C939" s="225">
        <f>Лист10!D28</f>
        <v>5</v>
      </c>
      <c r="D939" s="225">
        <f>Лист10!E28</f>
        <v>4</v>
      </c>
      <c r="E939" s="225">
        <f>Лист10!F28</f>
        <v>5</v>
      </c>
      <c r="F939" s="7">
        <f t="shared" si="6"/>
        <v>0</v>
      </c>
      <c r="G939" s="226"/>
      <c r="H939" s="135"/>
      <c r="I939" s="135"/>
      <c r="J939" s="135"/>
      <c r="K939" s="135"/>
      <c r="L939" s="4"/>
      <c r="M939" s="4"/>
      <c r="N939" s="4"/>
    </row>
    <row r="940" spans="1:14" x14ac:dyDescent="0.3">
      <c r="A940" s="225" t="str">
        <f>Лист10!B51</f>
        <v>Масло растительное</v>
      </c>
      <c r="B940" s="225">
        <f>Лист10!C51</f>
        <v>3</v>
      </c>
      <c r="C940" s="225">
        <f>Лист10!D51</f>
        <v>3</v>
      </c>
      <c r="D940" s="225">
        <f>Лист10!E51</f>
        <v>3</v>
      </c>
      <c r="E940" s="225">
        <f>Лист10!F51</f>
        <v>3</v>
      </c>
      <c r="F940" s="7">
        <f t="shared" si="6"/>
        <v>0</v>
      </c>
      <c r="G940" s="226"/>
      <c r="H940" s="135"/>
      <c r="I940" s="135"/>
      <c r="J940" s="135"/>
      <c r="K940" s="135"/>
      <c r="L940" s="4"/>
      <c r="M940" s="4"/>
      <c r="N940" s="4"/>
    </row>
    <row r="941" spans="1:14" x14ac:dyDescent="0.3">
      <c r="A941" s="225" t="str">
        <f>Лист10!B71</f>
        <v>Масло растительное</v>
      </c>
      <c r="B941" s="225">
        <f>Лист10!C71</f>
        <v>4</v>
      </c>
      <c r="C941" s="225">
        <f>Лист10!D71</f>
        <v>6</v>
      </c>
      <c r="D941" s="225">
        <f>Лист10!E71</f>
        <v>4</v>
      </c>
      <c r="E941" s="225">
        <f>Лист10!F71</f>
        <v>6</v>
      </c>
      <c r="F941" s="7">
        <f t="shared" si="6"/>
        <v>0</v>
      </c>
      <c r="G941" s="226"/>
      <c r="H941" s="135"/>
      <c r="I941" s="135"/>
      <c r="J941" s="135"/>
      <c r="K941" s="135"/>
      <c r="L941" s="4"/>
      <c r="M941" s="4"/>
      <c r="N941" s="4"/>
    </row>
    <row r="942" spans="1:14" x14ac:dyDescent="0.3">
      <c r="A942" s="225" t="str">
        <f>Лист11!B82</f>
        <v>Масло растительное</v>
      </c>
      <c r="B942" s="225">
        <f>Лист11!C82</f>
        <v>0.2</v>
      </c>
      <c r="C942" s="225">
        <f>Лист11!D82</f>
        <v>0.2</v>
      </c>
      <c r="D942" s="225">
        <f>Лист11!E82</f>
        <v>0.2</v>
      </c>
      <c r="E942" s="225">
        <f>Лист11!F82</f>
        <v>0.2</v>
      </c>
      <c r="F942" s="7">
        <f t="shared" si="6"/>
        <v>0</v>
      </c>
      <c r="G942" s="226"/>
      <c r="H942" s="135"/>
      <c r="I942" s="135"/>
      <c r="J942" s="135"/>
      <c r="K942" s="135"/>
      <c r="L942" s="4"/>
      <c r="M942" s="4"/>
      <c r="N942" s="4"/>
    </row>
    <row r="943" spans="1:14" x14ac:dyDescent="0.3">
      <c r="A943" s="225" t="str">
        <f>Лист11!B27</f>
        <v>Масло растительное</v>
      </c>
      <c r="B943" s="225">
        <f>Лист11!C27</f>
        <v>4</v>
      </c>
      <c r="C943" s="225">
        <f>Лист11!D27</f>
        <v>5</v>
      </c>
      <c r="D943" s="225">
        <f>Лист11!E27</f>
        <v>4</v>
      </c>
      <c r="E943" s="225">
        <f>Лист11!F27</f>
        <v>5</v>
      </c>
      <c r="F943" s="7">
        <f t="shared" si="6"/>
        <v>0</v>
      </c>
      <c r="G943" s="226"/>
      <c r="H943" s="135"/>
      <c r="I943" s="135"/>
      <c r="J943" s="135"/>
      <c r="K943" s="135"/>
      <c r="L943" s="4"/>
      <c r="M943" s="4"/>
      <c r="N943" s="4"/>
    </row>
    <row r="944" spans="1:14" x14ac:dyDescent="0.3">
      <c r="A944" s="225" t="str">
        <f>Лист11!B53</f>
        <v>Масло растительное</v>
      </c>
      <c r="B944" s="225">
        <f>Лист11!C53</f>
        <v>4.5</v>
      </c>
      <c r="C944" s="225">
        <f>Лист11!D53</f>
        <v>5</v>
      </c>
      <c r="D944" s="225">
        <f>Лист11!E53</f>
        <v>4.5</v>
      </c>
      <c r="E944" s="225">
        <f>Лист11!F53</f>
        <v>5</v>
      </c>
      <c r="F944" s="7">
        <f t="shared" si="6"/>
        <v>0</v>
      </c>
      <c r="G944" s="226"/>
      <c r="H944" s="135"/>
      <c r="I944" s="135"/>
      <c r="J944" s="135"/>
      <c r="K944" s="135"/>
      <c r="L944" s="4"/>
      <c r="M944" s="4"/>
      <c r="N944" s="4"/>
    </row>
    <row r="945" spans="1:14" x14ac:dyDescent="0.3">
      <c r="A945" s="225" t="str">
        <f>Лист12!B31</f>
        <v>Масло растительное</v>
      </c>
      <c r="B945" s="225">
        <f>Лист12!C31</f>
        <v>3</v>
      </c>
      <c r="C945" s="225">
        <f>Лист12!D31</f>
        <v>5</v>
      </c>
      <c r="D945" s="225">
        <f>Лист12!E31</f>
        <v>3</v>
      </c>
      <c r="E945" s="225">
        <f>Лист12!F31</f>
        <v>5</v>
      </c>
      <c r="F945" s="7">
        <f t="shared" si="6"/>
        <v>0</v>
      </c>
      <c r="G945" s="226"/>
      <c r="H945" s="135"/>
      <c r="I945" s="135"/>
      <c r="J945" s="135"/>
      <c r="K945" s="135"/>
      <c r="L945" s="4"/>
      <c r="M945" s="4"/>
      <c r="N945" s="4"/>
    </row>
    <row r="946" spans="1:14" x14ac:dyDescent="0.3">
      <c r="A946" s="225" t="str">
        <f>Лист12!B57</f>
        <v>Масло растительное</v>
      </c>
      <c r="B946" s="225">
        <f>Лист12!C57</f>
        <v>5</v>
      </c>
      <c r="C946" s="225">
        <f>Лист12!D57</f>
        <v>5</v>
      </c>
      <c r="D946" s="225">
        <f>Лист12!E57</f>
        <v>5</v>
      </c>
      <c r="E946" s="225">
        <f>Лист12!F57</f>
        <v>5</v>
      </c>
      <c r="F946" s="7">
        <f t="shared" si="6"/>
        <v>0</v>
      </c>
      <c r="G946" s="226"/>
      <c r="H946" s="135"/>
      <c r="I946" s="135"/>
      <c r="J946" s="135"/>
      <c r="K946" s="135"/>
      <c r="L946" s="4"/>
      <c r="M946" s="4"/>
      <c r="N946" s="4"/>
    </row>
    <row r="947" spans="1:14" x14ac:dyDescent="0.3">
      <c r="A947" s="225" t="str">
        <f>Лист12!B67</f>
        <v>Масло растительное</v>
      </c>
      <c r="B947" s="225">
        <f>Лист12!C67</f>
        <v>2</v>
      </c>
      <c r="C947" s="225">
        <f>Лист12!D67</f>
        <v>3</v>
      </c>
      <c r="D947" s="225">
        <f>Лист12!E67</f>
        <v>2</v>
      </c>
      <c r="E947" s="225">
        <f>Лист12!F67</f>
        <v>3</v>
      </c>
      <c r="F947" s="7">
        <f t="shared" si="6"/>
        <v>0</v>
      </c>
      <c r="G947" s="226"/>
      <c r="H947" s="135"/>
      <c r="I947" s="135"/>
      <c r="J947" s="135"/>
      <c r="K947" s="135"/>
      <c r="L947" s="4"/>
      <c r="M947" s="4"/>
      <c r="N947" s="4"/>
    </row>
    <row r="948" spans="1:14" x14ac:dyDescent="0.3">
      <c r="A948" s="225" t="str">
        <f>Лист12!B98</f>
        <v>Масло растительное</v>
      </c>
      <c r="B948" s="225">
        <f>Лист12!C98</f>
        <v>2.4</v>
      </c>
      <c r="C948" s="225">
        <f>Лист12!D98</f>
        <v>2.4</v>
      </c>
      <c r="D948" s="225">
        <f>Лист12!E98</f>
        <v>2.4</v>
      </c>
      <c r="E948" s="225">
        <f>Лист12!F98</f>
        <v>2.4</v>
      </c>
      <c r="F948" s="7">
        <f t="shared" si="6"/>
        <v>0</v>
      </c>
      <c r="G948" s="226"/>
      <c r="H948" s="135"/>
      <c r="I948" s="135"/>
      <c r="J948" s="135"/>
      <c r="K948" s="135"/>
      <c r="L948" s="4"/>
      <c r="M948" s="4"/>
      <c r="N948" s="4"/>
    </row>
    <row r="949" spans="1:14" x14ac:dyDescent="0.3">
      <c r="A949" s="225" t="str">
        <f>Лист13!B33</f>
        <v>Масло растительное</v>
      </c>
      <c r="B949" s="225">
        <f>Лист13!C33</f>
        <v>2</v>
      </c>
      <c r="C949" s="225">
        <f>Лист13!D33</f>
        <v>3</v>
      </c>
      <c r="D949" s="225">
        <f>Лист13!E33</f>
        <v>2</v>
      </c>
      <c r="E949" s="225">
        <f>Лист13!F33</f>
        <v>3</v>
      </c>
      <c r="F949" s="7">
        <f t="shared" si="6"/>
        <v>0</v>
      </c>
      <c r="G949" s="226"/>
      <c r="H949" s="135"/>
      <c r="I949" s="135"/>
      <c r="J949" s="135"/>
      <c r="K949" s="135"/>
      <c r="L949" s="4"/>
      <c r="M949" s="4"/>
      <c r="N949" s="4"/>
    </row>
    <row r="950" spans="1:14" x14ac:dyDescent="0.3">
      <c r="A950" s="225" t="str">
        <f>Лист13!B56</f>
        <v>Масло растительное</v>
      </c>
      <c r="B950" s="225">
        <f>Лист13!C56</f>
        <v>4.5</v>
      </c>
      <c r="C950" s="225">
        <f>Лист13!D56</f>
        <v>5</v>
      </c>
      <c r="D950" s="225">
        <f>Лист13!E56</f>
        <v>4.5</v>
      </c>
      <c r="E950" s="225">
        <f>Лист13!F56</f>
        <v>5</v>
      </c>
      <c r="F950" s="7">
        <f t="shared" si="6"/>
        <v>0</v>
      </c>
      <c r="G950" s="226"/>
      <c r="H950" s="135"/>
      <c r="I950" s="135"/>
      <c r="J950" s="135"/>
      <c r="K950" s="135"/>
      <c r="L950" s="4"/>
      <c r="M950" s="4"/>
      <c r="N950" s="4"/>
    </row>
    <row r="951" spans="1:14" x14ac:dyDescent="0.3">
      <c r="A951" s="225" t="str">
        <f>Лист13!B98</f>
        <v>Масло растительное</v>
      </c>
      <c r="B951" s="225">
        <f>Лист13!C98</f>
        <v>0.4</v>
      </c>
      <c r="C951" s="225">
        <f>Лист13!D98</f>
        <v>0.4</v>
      </c>
      <c r="D951" s="225">
        <f>Лист13!E98</f>
        <v>0.4</v>
      </c>
      <c r="E951" s="225">
        <f>Лист13!F98</f>
        <v>0.4</v>
      </c>
      <c r="F951" s="7">
        <f t="shared" si="6"/>
        <v>0</v>
      </c>
      <c r="G951" s="220"/>
      <c r="H951" s="3"/>
      <c r="I951" s="3"/>
      <c r="J951" s="3"/>
      <c r="K951" s="3"/>
      <c r="L951" s="3"/>
      <c r="M951" s="3"/>
      <c r="N951" s="3"/>
    </row>
    <row r="952" spans="1:14" x14ac:dyDescent="0.3">
      <c r="A952" s="225" t="str">
        <f>Лист14!B30</f>
        <v>Масло растительное</v>
      </c>
      <c r="B952" s="225">
        <f>Лист14!C30</f>
        <v>4</v>
      </c>
      <c r="C952" s="225">
        <f>Лист14!D30</f>
        <v>5</v>
      </c>
      <c r="D952" s="225">
        <f>Лист14!E30</f>
        <v>4</v>
      </c>
      <c r="E952" s="225">
        <f>Лист14!F30</f>
        <v>5</v>
      </c>
      <c r="F952" s="7">
        <f t="shared" si="6"/>
        <v>0</v>
      </c>
      <c r="G952" s="226"/>
      <c r="H952" s="135"/>
      <c r="I952" s="135"/>
      <c r="J952" s="135"/>
      <c r="K952" s="135"/>
      <c r="L952" s="4"/>
      <c r="M952" s="4"/>
      <c r="N952" s="4"/>
    </row>
    <row r="953" spans="1:14" x14ac:dyDescent="0.3">
      <c r="A953" s="225" t="str">
        <f>Лист14!B57</f>
        <v>Масло растительное</v>
      </c>
      <c r="B953" s="225">
        <f>Лист14!C57</f>
        <v>4.5</v>
      </c>
      <c r="C953" s="225">
        <f>Лист14!D57</f>
        <v>5</v>
      </c>
      <c r="D953" s="225">
        <f>Лист14!E57</f>
        <v>4.5</v>
      </c>
      <c r="E953" s="225">
        <f>Лист14!F57</f>
        <v>5</v>
      </c>
      <c r="F953" s="7">
        <f t="shared" si="6"/>
        <v>0</v>
      </c>
      <c r="G953" s="226"/>
      <c r="H953" s="135"/>
      <c r="I953" s="135"/>
      <c r="J953" s="135"/>
      <c r="K953" s="135"/>
      <c r="L953" s="4"/>
      <c r="M953" s="4"/>
      <c r="N953" s="4"/>
    </row>
    <row r="954" spans="1:14" x14ac:dyDescent="0.3">
      <c r="A954" s="225" t="str">
        <f>Лист14!B78</f>
        <v>Масло растительное</v>
      </c>
      <c r="B954" s="225">
        <f>Лист14!C78</f>
        <v>4.5</v>
      </c>
      <c r="C954" s="225">
        <f>Лист14!D78</f>
        <v>5</v>
      </c>
      <c r="D954" s="225">
        <f>Лист14!E78</f>
        <v>4.5</v>
      </c>
      <c r="E954" s="225">
        <f>Лист14!F78</f>
        <v>5</v>
      </c>
      <c r="F954" s="7">
        <f t="shared" si="6"/>
        <v>0</v>
      </c>
      <c r="G954" s="226"/>
      <c r="H954" s="135"/>
      <c r="I954" s="135"/>
      <c r="J954" s="135"/>
      <c r="K954" s="135"/>
      <c r="L954" s="4"/>
      <c r="M954" s="4"/>
      <c r="N954" s="4"/>
    </row>
    <row r="955" spans="1:14" x14ac:dyDescent="0.3">
      <c r="A955" s="225" t="str">
        <f>Лист15!B52</f>
        <v>Масло растительное</v>
      </c>
      <c r="B955" s="225">
        <f>Лист15!C52</f>
        <v>3</v>
      </c>
      <c r="C955" s="225">
        <f>Лист15!D52</f>
        <v>3.5</v>
      </c>
      <c r="D955" s="225">
        <f>Лист15!E52</f>
        <v>3</v>
      </c>
      <c r="E955" s="225">
        <f>Лист15!F52</f>
        <v>3.5</v>
      </c>
      <c r="F955" s="7">
        <f t="shared" si="6"/>
        <v>0</v>
      </c>
      <c r="G955" s="226"/>
      <c r="H955" s="135"/>
      <c r="I955" s="135"/>
      <c r="J955" s="135"/>
      <c r="K955" s="135"/>
      <c r="L955" s="4"/>
      <c r="M955" s="4"/>
      <c r="N955" s="4"/>
    </row>
    <row r="956" spans="1:14" x14ac:dyDescent="0.3">
      <c r="A956" s="225" t="str">
        <f>Лист16!B29</f>
        <v>Масло растительное</v>
      </c>
      <c r="B956" s="225">
        <f>Лист16!C29</f>
        <v>2</v>
      </c>
      <c r="C956" s="225">
        <f>Лист16!D29</f>
        <v>3</v>
      </c>
      <c r="D956" s="225">
        <f>Лист16!E29</f>
        <v>2</v>
      </c>
      <c r="E956" s="225">
        <f>Лист16!F29</f>
        <v>3</v>
      </c>
      <c r="F956" s="7">
        <f t="shared" si="6"/>
        <v>0</v>
      </c>
      <c r="G956" s="226"/>
      <c r="H956" s="135"/>
      <c r="I956" s="135"/>
      <c r="J956" s="135"/>
      <c r="K956" s="135"/>
      <c r="L956" s="4"/>
      <c r="M956" s="4"/>
      <c r="N956" s="4"/>
    </row>
    <row r="957" spans="1:14" x14ac:dyDescent="0.3">
      <c r="A957" s="225" t="str">
        <f>Лист16!B85</f>
        <v>Масло растительное</v>
      </c>
      <c r="B957" s="225">
        <f>Лист16!C85</f>
        <v>4</v>
      </c>
      <c r="C957" s="225">
        <f>Лист16!D85</f>
        <v>5</v>
      </c>
      <c r="D957" s="225">
        <f>Лист16!E85</f>
        <v>4</v>
      </c>
      <c r="E957" s="225">
        <f>Лист16!F85</f>
        <v>5</v>
      </c>
      <c r="F957" s="7">
        <f t="shared" si="6"/>
        <v>0</v>
      </c>
      <c r="G957" s="226"/>
      <c r="H957" s="135"/>
      <c r="I957" s="135"/>
      <c r="J957" s="135"/>
      <c r="K957" s="135"/>
      <c r="L957" s="4"/>
      <c r="M957" s="4"/>
      <c r="N957" s="4"/>
    </row>
    <row r="958" spans="1:14" x14ac:dyDescent="0.3">
      <c r="A958" s="225" t="str">
        <f>Лист17!B26</f>
        <v>Масло растительное</v>
      </c>
      <c r="B958" s="225">
        <f>Лист17!C26</f>
        <v>2</v>
      </c>
      <c r="C958" s="225">
        <f>Лист17!D26</f>
        <v>3</v>
      </c>
      <c r="D958" s="225">
        <f>Лист17!E26</f>
        <v>2</v>
      </c>
      <c r="E958" s="225">
        <f>Лист17!F26</f>
        <v>3</v>
      </c>
      <c r="F958" s="7">
        <f t="shared" si="6"/>
        <v>0</v>
      </c>
      <c r="G958" s="226"/>
      <c r="H958" s="135"/>
      <c r="I958" s="135"/>
      <c r="J958" s="135"/>
      <c r="K958" s="135"/>
      <c r="L958" s="4"/>
      <c r="M958" s="4"/>
      <c r="N958" s="4"/>
    </row>
    <row r="959" spans="1:14" x14ac:dyDescent="0.3">
      <c r="A959" s="225" t="str">
        <f>Лист17!B89</f>
        <v>Масло растительное</v>
      </c>
      <c r="B959" s="225">
        <f>Лист17!C89</f>
        <v>2.9</v>
      </c>
      <c r="C959" s="225">
        <f>Лист17!D89</f>
        <v>2.9</v>
      </c>
      <c r="D959" s="225">
        <f>Лист17!E89</f>
        <v>2.9</v>
      </c>
      <c r="E959" s="225">
        <f>Лист17!F89</f>
        <v>2.9</v>
      </c>
      <c r="F959" s="7">
        <f t="shared" si="6"/>
        <v>0</v>
      </c>
      <c r="G959" s="226"/>
      <c r="H959" s="135"/>
      <c r="I959" s="135"/>
      <c r="J959" s="135"/>
      <c r="K959" s="135"/>
      <c r="L959" s="4"/>
      <c r="M959" s="4"/>
      <c r="N959" s="4"/>
    </row>
    <row r="960" spans="1:14" x14ac:dyDescent="0.3">
      <c r="A960" s="225" t="str">
        <f>Лист18!B29</f>
        <v>Масло растительное</v>
      </c>
      <c r="B960" s="225">
        <f>Лист18!C29</f>
        <v>3</v>
      </c>
      <c r="C960" s="225">
        <f>Лист18!D29</f>
        <v>4</v>
      </c>
      <c r="D960" s="225">
        <f>Лист18!E29</f>
        <v>3</v>
      </c>
      <c r="E960" s="225">
        <f>Лист18!F29</f>
        <v>4</v>
      </c>
      <c r="F960" s="7">
        <f t="shared" si="6"/>
        <v>0</v>
      </c>
      <c r="G960" s="226"/>
      <c r="H960" s="135"/>
      <c r="I960" s="135"/>
      <c r="J960" s="135"/>
      <c r="K960" s="135"/>
      <c r="L960" s="4"/>
      <c r="M960" s="4"/>
      <c r="N960" s="4"/>
    </row>
    <row r="961" spans="1:14" x14ac:dyDescent="0.3">
      <c r="A961" s="225" t="str">
        <f>Лист19!B27</f>
        <v>Масло растительное</v>
      </c>
      <c r="B961" s="225">
        <f>Лист19!C27</f>
        <v>2</v>
      </c>
      <c r="C961" s="225">
        <f>Лист19!D27</f>
        <v>3</v>
      </c>
      <c r="D961" s="225">
        <f>Лист19!E27</f>
        <v>2</v>
      </c>
      <c r="E961" s="225">
        <f>Лист19!F27</f>
        <v>3</v>
      </c>
      <c r="F961" s="7">
        <f t="shared" si="6"/>
        <v>0</v>
      </c>
      <c r="G961" s="226"/>
      <c r="H961" s="135"/>
      <c r="I961" s="135"/>
      <c r="J961" s="135"/>
      <c r="K961" s="135"/>
      <c r="L961" s="4"/>
      <c r="M961" s="4"/>
      <c r="N961" s="4"/>
    </row>
    <row r="962" spans="1:14" x14ac:dyDescent="0.3">
      <c r="A962" s="225" t="str">
        <f>Лист19!B82</f>
        <v>Масло растительное</v>
      </c>
      <c r="B962" s="225">
        <f>Лист19!C82</f>
        <v>0.2</v>
      </c>
      <c r="C962" s="225">
        <f>Лист19!D82</f>
        <v>0.2</v>
      </c>
      <c r="D962" s="225">
        <f>Лист19!E82</f>
        <v>0.2</v>
      </c>
      <c r="E962" s="225">
        <f>Лист19!F82</f>
        <v>0.2</v>
      </c>
      <c r="F962" s="7">
        <f t="shared" si="6"/>
        <v>0</v>
      </c>
      <c r="G962" s="226"/>
      <c r="H962" s="135"/>
      <c r="I962" s="135"/>
      <c r="J962" s="135"/>
      <c r="K962" s="135"/>
      <c r="L962" s="4"/>
      <c r="M962" s="4"/>
      <c r="N962" s="4"/>
    </row>
    <row r="963" spans="1:14" x14ac:dyDescent="0.3">
      <c r="A963" s="225" t="str">
        <f>Лист20!B35</f>
        <v>Масло растительное</v>
      </c>
      <c r="B963" s="225">
        <f>Лист20!C35</f>
        <v>2</v>
      </c>
      <c r="C963" s="225">
        <f>Лист20!D35</f>
        <v>3</v>
      </c>
      <c r="D963" s="225">
        <f>Лист20!E35</f>
        <v>2</v>
      </c>
      <c r="E963" s="225">
        <f>Лист20!F35</f>
        <v>3</v>
      </c>
      <c r="F963" s="7">
        <f t="shared" si="6"/>
        <v>0</v>
      </c>
      <c r="G963" s="226"/>
      <c r="H963" s="135"/>
      <c r="I963" s="135"/>
      <c r="J963" s="135"/>
      <c r="K963" s="135"/>
      <c r="L963" s="4"/>
      <c r="M963" s="4"/>
      <c r="N963" s="4"/>
    </row>
    <row r="964" spans="1:14" x14ac:dyDescent="0.3">
      <c r="A964" s="225" t="str">
        <f>Лист1!B17</f>
        <v>Масло сливочное</v>
      </c>
      <c r="B964" s="225">
        <f>Лист1!C17</f>
        <v>6</v>
      </c>
      <c r="C964" s="225">
        <f>Лист1!D17</f>
        <v>6</v>
      </c>
      <c r="D964" s="225">
        <f>Лист1!E17</f>
        <v>6</v>
      </c>
      <c r="E964" s="225">
        <f>Лист1!F17</f>
        <v>6</v>
      </c>
      <c r="F964" s="7">
        <f>10-E964</f>
        <v>4</v>
      </c>
      <c r="G964" s="227" t="str">
        <f>A964</f>
        <v>Масло сливочное</v>
      </c>
      <c r="H964" s="135">
        <f>B964+B965+B966+B967+B968+B969+B970+B971+B972+B973+B974+B975+B976+B977+B978+B979+B980+B981+B982+B983+B984+B985+B986+B987+B988+B989+B990+B991+B992+B993+B994+B995+B996+B997+B998+B999+B1000+B1001+B1002+B1003+B1004+B1005+B1006+B1007+B1008+B1009+B1010+B1011+B1012+B1013+B1014+B1015+B1016+B1017+B1018+B1019+B1020+B1021+B1022+B1023+B1024+B1025+B1026+B1027+B1028+B1029+B1030+B1031+B1032+B1033+B1034+B1035+B1036+B1037+B1038+B1039+B1041+B1040+B1042+B1043+B1044+B1045+B1046+B1047+B1048+B1049+B1050+B1051+B1052+B1053+B1054+B1055+B1056+B1057+B1058+B1059+B1060+B1061+B1062+B1063+B1064+B1065+B1066+B1067+B1068</f>
        <v>359.90000000000015</v>
      </c>
      <c r="I964" s="135">
        <f>C964+C965+C966+C967+C968+C969+C970+C971+C972+C973+C974+C975+C976+C977+C978+C979+C980+C981+C982+C983+C984+C985+C986+C987+C988+C989+C990+C991+C992+C993+C994+C995+C996+C997+C998+C999+C1000+C1001+C1002+C1003+C1004+C1005+C1006+C1007+C1008+C1009+C1010+C1011+C1012+C1013+C1014+C1015+C1016+C1017+C1018+C1019+C1020+C1021+C1022+C1023+C1024+C1025+C1026+C1027+C1028+C1029+C1030+C1031+C1032+C1033+C1034+C1035+C1036+C1037+C1038+C1039+C1041+C1040+C1042+C1043+C1044+C1045+C1046+C1047+C1048+C1049+C1050+C1051+C1052+C1053+C1054+C1055+C1056+C1057+C1058+C1059+C1060+C1061+C1062+C1063+C1064+C1065+C1066+C1067+C1068</f>
        <v>420.29999999999995</v>
      </c>
      <c r="J964" s="135">
        <f>D964+D965+D966+D967+D968+D969+D970+D971+D972+D973+D974+D975+D976+D977+D978+D979+D980+D981+D982+D983+D984+D985+D986+D987+D988+D989+D990+D991+D992+D993+D994+D995+D996+D997+D998+D999+D1000+D1001+D1002+D1003+D1004+D1005+D1006+D1007+D1008+D1009+D1010+D1011+D1012+D1013+D1014+D1015+D1016+D1017+D1018+D1019+D1020+D1021+D1022+D1023+D1024+D1025+D1026+D1027+D1028+D1029+D1030+D1031+D1032+D1033+D1034+D1035+D1036+D1037+D1038+D1039+D1041+D1040+D1042+D1043+D1044+D1045+D1046+D1047+D1048+D1049+D1050+D1051+D1052+D1053+D1054+D1055+D1056+D1057+D1058+D1059+D1060+D1061+D1062+D1063+D1064+D1065+D1066+D1067+D1068</f>
        <v>359.90000000000015</v>
      </c>
      <c r="K964" s="135">
        <f>E964+E965+E966+E967+E968+E969+E970+E971+E972+E973+E974+E975+E976+E977+E978+E979+E980+E981+E982+E983+E984+E985+E986+E987+E988+E989+E990+E991+E992+E993+E994+E995+E996+E997+E998+E999+E1000+E1001+E1002+E1003+E1004+E1005+E1006+E1007+E1008+E1009+E1010+E1011+E1012+E1013+E1014+E1015+E1016+E1017+E1018+E1019+E1020+E1021+E1022+E1023+E1024+E1025+E1026+E1027+E1028+E1029+E1030+E1031+E1032+E1033+E1034+E1035+E1036+E1037+E1038+E1039+E1041+E1040+E1042+E1043+E1044+E1045+E1046+E1047+E1048+E1049+E1050+E1051+E1052+E1053+E1054+E1055+E1056+E1057+E1058+E1059+E1060+E1061+E1062+E1063+E1064+E1065+E1066+E1067+E1068</f>
        <v>420.29999999999995</v>
      </c>
      <c r="L964" s="4"/>
      <c r="M964" s="4"/>
      <c r="N964" s="4"/>
    </row>
    <row r="965" spans="1:14" s="1" customFormat="1" x14ac:dyDescent="0.3">
      <c r="A965" s="225" t="str">
        <f>Лист3!B16</f>
        <v>Масло сливочное</v>
      </c>
      <c r="B965" s="225">
        <f>Лист3!C16</f>
        <v>5</v>
      </c>
      <c r="C965" s="225">
        <f>Лист3!D16</f>
        <v>5</v>
      </c>
      <c r="D965" s="225">
        <f>Лист3!E16</f>
        <v>5</v>
      </c>
      <c r="E965" s="225">
        <f>Лист3!F16</f>
        <v>5</v>
      </c>
      <c r="F965" s="7">
        <f t="shared" ref="F965:F1028" si="7">10-E965</f>
        <v>5</v>
      </c>
      <c r="G965" s="227"/>
      <c r="H965" s="135"/>
      <c r="I965" s="135"/>
      <c r="J965" s="135"/>
      <c r="K965" s="135"/>
      <c r="L965" s="4"/>
      <c r="M965" s="4"/>
      <c r="N965" s="4"/>
    </row>
    <row r="966" spans="1:14" s="1" customFormat="1" x14ac:dyDescent="0.3">
      <c r="A966" s="225" t="str">
        <f>Лист6!B16</f>
        <v>Масло сливочное</v>
      </c>
      <c r="B966" s="225">
        <f>Лист6!C16</f>
        <v>5</v>
      </c>
      <c r="C966" s="225">
        <f>Лист6!D16</f>
        <v>5</v>
      </c>
      <c r="D966" s="225">
        <f>Лист6!E16</f>
        <v>5</v>
      </c>
      <c r="E966" s="225">
        <f>Лист6!F16</f>
        <v>5</v>
      </c>
      <c r="F966" s="7">
        <f t="shared" si="7"/>
        <v>5</v>
      </c>
      <c r="G966" s="227"/>
      <c r="H966" s="135"/>
      <c r="I966" s="135"/>
      <c r="J966" s="135"/>
      <c r="K966" s="135"/>
      <c r="L966" s="4"/>
      <c r="M966" s="4"/>
      <c r="N966" s="4"/>
    </row>
    <row r="967" spans="1:14" s="1" customFormat="1" x14ac:dyDescent="0.3">
      <c r="A967" s="225" t="str">
        <f>Лист12!B16</f>
        <v>Масло сливочное</v>
      </c>
      <c r="B967" s="225">
        <f>Лист12!C16</f>
        <v>5</v>
      </c>
      <c r="C967" s="225">
        <f>Лист12!D16</f>
        <v>5</v>
      </c>
      <c r="D967" s="225">
        <f>Лист12!E16</f>
        <v>5</v>
      </c>
      <c r="E967" s="225">
        <f>Лист12!F16</f>
        <v>5</v>
      </c>
      <c r="F967" s="7">
        <f t="shared" si="7"/>
        <v>5</v>
      </c>
      <c r="G967" s="227"/>
      <c r="H967" s="135"/>
      <c r="I967" s="135"/>
      <c r="J967" s="135"/>
      <c r="K967" s="135"/>
      <c r="L967" s="4"/>
      <c r="M967" s="4"/>
      <c r="N967" s="4"/>
    </row>
    <row r="968" spans="1:14" s="1" customFormat="1" x14ac:dyDescent="0.3">
      <c r="A968" s="225" t="str">
        <f>Лист15!B16</f>
        <v>Масло сливочное</v>
      </c>
      <c r="B968" s="225">
        <f>Лист15!C16</f>
        <v>5</v>
      </c>
      <c r="C968" s="225">
        <f>Лист15!D16</f>
        <v>5</v>
      </c>
      <c r="D968" s="225">
        <f>Лист15!E16</f>
        <v>5</v>
      </c>
      <c r="E968" s="225">
        <f>Лист15!F16</f>
        <v>5</v>
      </c>
      <c r="F968" s="7">
        <f t="shared" si="7"/>
        <v>5</v>
      </c>
      <c r="G968" s="227"/>
      <c r="H968" s="135"/>
      <c r="I968" s="135"/>
      <c r="J968" s="135"/>
      <c r="K968" s="135"/>
      <c r="L968" s="4"/>
      <c r="M968" s="4"/>
      <c r="N968" s="4"/>
    </row>
    <row r="969" spans="1:14" s="1" customFormat="1" x14ac:dyDescent="0.3">
      <c r="A969" s="225" t="str">
        <f>Лист18!B14</f>
        <v>Масло сливочное</v>
      </c>
      <c r="B969" s="225">
        <f>Лист18!C14</f>
        <v>5</v>
      </c>
      <c r="C969" s="225">
        <f>Лист18!D14</f>
        <v>5</v>
      </c>
      <c r="D969" s="225">
        <f>Лист18!E14</f>
        <v>5</v>
      </c>
      <c r="E969" s="225">
        <f>Лист18!F14</f>
        <v>5</v>
      </c>
      <c r="F969" s="7">
        <f t="shared" si="7"/>
        <v>5</v>
      </c>
      <c r="G969" s="227"/>
      <c r="H969" s="135"/>
      <c r="I969" s="135"/>
      <c r="J969" s="135"/>
      <c r="K969" s="135"/>
      <c r="L969" s="4"/>
      <c r="M969" s="4"/>
      <c r="N969" s="4"/>
    </row>
    <row r="970" spans="1:14" s="1" customFormat="1" x14ac:dyDescent="0.3">
      <c r="A970" s="225" t="str">
        <f>Лист4!B87</f>
        <v>Масло сливочное</v>
      </c>
      <c r="B970" s="225">
        <f>Лист4!C87</f>
        <v>4</v>
      </c>
      <c r="C970" s="225">
        <f>Лист4!D87</f>
        <v>6</v>
      </c>
      <c r="D970" s="225">
        <f>Лист4!E87</f>
        <v>4</v>
      </c>
      <c r="E970" s="225">
        <f>Лист4!F87</f>
        <v>6</v>
      </c>
      <c r="F970" s="7">
        <f t="shared" si="7"/>
        <v>4</v>
      </c>
      <c r="G970" s="227"/>
      <c r="H970" s="135"/>
      <c r="I970" s="135"/>
      <c r="J970" s="135"/>
      <c r="K970" s="135"/>
      <c r="L970" s="4"/>
      <c r="M970" s="4"/>
      <c r="N970" s="4"/>
    </row>
    <row r="971" spans="1:14" x14ac:dyDescent="0.3">
      <c r="A971" s="225" t="str">
        <f>Лист1!B45</f>
        <v>Масло сливочное</v>
      </c>
      <c r="B971" s="225">
        <f>Лист2!C49</f>
        <v>4.5</v>
      </c>
      <c r="C971" s="225">
        <f>Лист2!D49</f>
        <v>5</v>
      </c>
      <c r="D971" s="225">
        <f>Лист2!E49</f>
        <v>4.5</v>
      </c>
      <c r="E971" s="225">
        <f>Лист2!F49</f>
        <v>5</v>
      </c>
      <c r="F971" s="7">
        <f t="shared" si="7"/>
        <v>5</v>
      </c>
      <c r="G971" s="220"/>
      <c r="H971" s="3"/>
      <c r="I971" s="3"/>
      <c r="J971" s="3"/>
      <c r="K971" s="3"/>
      <c r="L971" s="3"/>
      <c r="M971" s="3"/>
      <c r="N971" s="3"/>
    </row>
    <row r="972" spans="1:14" x14ac:dyDescent="0.3">
      <c r="A972" s="225" t="str">
        <f>Лист1!B81</f>
        <v>Масло сливочное</v>
      </c>
      <c r="B972" s="225">
        <f>Лист1!C81</f>
        <v>2</v>
      </c>
      <c r="C972" s="225">
        <f>Лист1!D81</f>
        <v>3</v>
      </c>
      <c r="D972" s="225">
        <f>Лист1!E81</f>
        <v>2</v>
      </c>
      <c r="E972" s="225">
        <f>Лист1!F81</f>
        <v>3</v>
      </c>
      <c r="F972" s="7">
        <f t="shared" si="7"/>
        <v>7</v>
      </c>
      <c r="G972" s="226"/>
      <c r="H972" s="135"/>
      <c r="I972" s="135"/>
      <c r="J972" s="135"/>
      <c r="K972" s="135"/>
      <c r="L972" s="4"/>
      <c r="M972" s="4"/>
      <c r="N972" s="4"/>
    </row>
    <row r="973" spans="1:14" x14ac:dyDescent="0.3">
      <c r="A973" s="225" t="str">
        <f>Лист1!B90</f>
        <v>Масло сливочное</v>
      </c>
      <c r="B973" s="225">
        <f>Лист1!C90</f>
        <v>3</v>
      </c>
      <c r="C973" s="225">
        <f>Лист1!D90</f>
        <v>3</v>
      </c>
      <c r="D973" s="225">
        <f>Лист1!E90</f>
        <v>3</v>
      </c>
      <c r="E973" s="225">
        <f>Лист1!F90</f>
        <v>3</v>
      </c>
      <c r="F973" s="7">
        <f t="shared" si="7"/>
        <v>7</v>
      </c>
      <c r="G973" s="226"/>
      <c r="H973" s="135"/>
      <c r="I973" s="135"/>
      <c r="J973" s="135"/>
      <c r="K973" s="135"/>
      <c r="L973" s="4"/>
      <c r="M973" s="4"/>
      <c r="N973" s="4"/>
    </row>
    <row r="974" spans="1:14" x14ac:dyDescent="0.3">
      <c r="A974" s="225" t="str">
        <f>Лист2!B7</f>
        <v>Масло сливочное</v>
      </c>
      <c r="B974" s="225">
        <f>Лист2!C7</f>
        <v>2.5</v>
      </c>
      <c r="C974" s="225">
        <f>Лист2!D7</f>
        <v>3</v>
      </c>
      <c r="D974" s="225">
        <f>Лист2!E7</f>
        <v>2.5</v>
      </c>
      <c r="E974" s="225">
        <f>Лист2!F7</f>
        <v>3</v>
      </c>
      <c r="F974" s="7">
        <f t="shared" si="7"/>
        <v>7</v>
      </c>
      <c r="G974" s="226"/>
      <c r="H974" s="135"/>
      <c r="I974" s="135"/>
      <c r="J974" s="135"/>
      <c r="K974" s="135"/>
      <c r="L974" s="4"/>
      <c r="M974" s="4"/>
      <c r="N974" s="4"/>
    </row>
    <row r="975" spans="1:14" x14ac:dyDescent="0.3">
      <c r="A975" s="225" t="str">
        <f>Лист2!B15</f>
        <v>Масло сливочное</v>
      </c>
      <c r="B975" s="225">
        <f>Лист2!C15</f>
        <v>5</v>
      </c>
      <c r="C975" s="225">
        <f>Лист2!D15</f>
        <v>5</v>
      </c>
      <c r="D975" s="225">
        <f>Лист2!E15</f>
        <v>5</v>
      </c>
      <c r="E975" s="225">
        <f>Лист2!F15</f>
        <v>5</v>
      </c>
      <c r="F975" s="7">
        <f t="shared" si="7"/>
        <v>5</v>
      </c>
      <c r="G975" s="226"/>
      <c r="H975" s="135"/>
      <c r="I975" s="135"/>
      <c r="J975" s="135"/>
      <c r="K975" s="135"/>
      <c r="L975" s="4"/>
      <c r="M975" s="4"/>
      <c r="N975" s="4"/>
    </row>
    <row r="976" spans="1:14" x14ac:dyDescent="0.3">
      <c r="A976" s="225" t="str">
        <f>Лист2!B49</f>
        <v>Масло сливочное</v>
      </c>
      <c r="B976" s="225">
        <f>Лист2!C49</f>
        <v>4.5</v>
      </c>
      <c r="C976" s="225">
        <f>Лист2!D49</f>
        <v>5</v>
      </c>
      <c r="D976" s="225">
        <f>Лист2!E49</f>
        <v>4.5</v>
      </c>
      <c r="E976" s="225">
        <f>Лист2!F49</f>
        <v>5</v>
      </c>
      <c r="F976" s="7">
        <f t="shared" si="7"/>
        <v>5</v>
      </c>
      <c r="G976" s="220"/>
      <c r="H976" s="3"/>
      <c r="I976" s="3"/>
      <c r="J976" s="3"/>
      <c r="K976" s="3"/>
      <c r="L976" s="3"/>
      <c r="M976" s="3"/>
      <c r="N976" s="3"/>
    </row>
    <row r="977" spans="1:14" x14ac:dyDescent="0.3">
      <c r="A977" s="225" t="str">
        <f>Лист2!B59</f>
        <v>Масло сливочное</v>
      </c>
      <c r="B977" s="225">
        <f>Лист2!C59</f>
        <v>2.5</v>
      </c>
      <c r="C977" s="225">
        <f>Лист2!D59</f>
        <v>3</v>
      </c>
      <c r="D977" s="225">
        <f>Лист2!E59</f>
        <v>2.5</v>
      </c>
      <c r="E977" s="225">
        <f>Лист2!F59</f>
        <v>3</v>
      </c>
      <c r="F977" s="7">
        <f t="shared" si="7"/>
        <v>7</v>
      </c>
      <c r="G977" s="220"/>
      <c r="H977" s="3"/>
      <c r="I977" s="3"/>
      <c r="J977" s="3"/>
      <c r="K977" s="3"/>
      <c r="L977" s="3"/>
      <c r="M977" s="3"/>
      <c r="N977" s="3"/>
    </row>
    <row r="978" spans="1:14" x14ac:dyDescent="0.3">
      <c r="A978" s="225" t="str">
        <f>Лист2!B61</f>
        <v>Масло сливочное</v>
      </c>
      <c r="B978" s="225">
        <f>Лист2!C61</f>
        <v>3.5</v>
      </c>
      <c r="C978" s="225">
        <f>Лист2!D61</f>
        <v>5</v>
      </c>
      <c r="D978" s="225">
        <f>Лист2!E61</f>
        <v>3.5</v>
      </c>
      <c r="E978" s="225">
        <f>Лист2!F61</f>
        <v>5</v>
      </c>
      <c r="F978" s="7">
        <f t="shared" si="7"/>
        <v>5</v>
      </c>
      <c r="G978" s="220"/>
      <c r="H978" s="3"/>
      <c r="I978" s="3"/>
      <c r="J978" s="3"/>
      <c r="K978" s="3"/>
      <c r="L978" s="3"/>
      <c r="M978" s="3"/>
      <c r="N978" s="3"/>
    </row>
    <row r="979" spans="1:14" x14ac:dyDescent="0.3">
      <c r="A979" s="225" t="str">
        <f>Лист3!B8</f>
        <v>Масло сливочное</v>
      </c>
      <c r="B979" s="225">
        <f>Лист3!C8</f>
        <v>2.5</v>
      </c>
      <c r="C979" s="225">
        <f>Лист3!D8</f>
        <v>3</v>
      </c>
      <c r="D979" s="225">
        <f>Лист3!E8</f>
        <v>2.5</v>
      </c>
      <c r="E979" s="225">
        <f>Лист3!F8</f>
        <v>3</v>
      </c>
      <c r="F979" s="7">
        <f t="shared" si="7"/>
        <v>7</v>
      </c>
      <c r="G979" s="226"/>
      <c r="H979" s="135"/>
      <c r="I979" s="135"/>
      <c r="J979" s="135"/>
      <c r="K979" s="135"/>
      <c r="L979" s="4"/>
      <c r="M979" s="4"/>
      <c r="N979" s="4"/>
    </row>
    <row r="980" spans="1:14" x14ac:dyDescent="0.3">
      <c r="A980" s="225" t="str">
        <f>Лист3!B42</f>
        <v>Масло сливочное</v>
      </c>
      <c r="B980" s="225">
        <f>Лист3!C42</f>
        <v>4.5</v>
      </c>
      <c r="C980" s="225">
        <f>Лист3!D42</f>
        <v>5</v>
      </c>
      <c r="D980" s="225">
        <f>Лист3!E42</f>
        <v>4.5</v>
      </c>
      <c r="E980" s="225">
        <f>Лист3!F42</f>
        <v>5</v>
      </c>
      <c r="F980" s="7">
        <f t="shared" si="7"/>
        <v>5</v>
      </c>
      <c r="G980" s="226"/>
      <c r="H980" s="135"/>
      <c r="I980" s="135"/>
      <c r="J980" s="135"/>
      <c r="K980" s="135"/>
      <c r="L980" s="4"/>
      <c r="M980" s="4"/>
      <c r="N980" s="4"/>
    </row>
    <row r="981" spans="1:14" x14ac:dyDescent="0.3">
      <c r="A981" s="225" t="str">
        <f>Лист3!B54</f>
        <v>Масло сливочное</v>
      </c>
      <c r="B981" s="225">
        <f>Лист3!C54</f>
        <v>2</v>
      </c>
      <c r="C981" s="225">
        <f>Лист3!D54</f>
        <v>3</v>
      </c>
      <c r="D981" s="225">
        <f>Лист3!E54</f>
        <v>2</v>
      </c>
      <c r="E981" s="225">
        <f>Лист3!F54</f>
        <v>3</v>
      </c>
      <c r="F981" s="7">
        <f t="shared" si="7"/>
        <v>7</v>
      </c>
      <c r="G981" s="226"/>
      <c r="H981" s="135"/>
      <c r="I981" s="135"/>
      <c r="J981" s="135"/>
      <c r="K981" s="135"/>
      <c r="L981" s="4"/>
      <c r="M981" s="4"/>
      <c r="N981" s="4"/>
    </row>
    <row r="982" spans="1:14" x14ac:dyDescent="0.3">
      <c r="A982" s="225" t="str">
        <f>Лист3!B75</f>
        <v>Масло сливочное</v>
      </c>
      <c r="B982" s="225">
        <f>Лист3!C75</f>
        <v>0.8</v>
      </c>
      <c r="C982" s="225">
        <f>Лист3!D75</f>
        <v>1</v>
      </c>
      <c r="D982" s="225">
        <f>Лист3!E75</f>
        <v>0.8</v>
      </c>
      <c r="E982" s="225">
        <f>Лист3!F75</f>
        <v>1</v>
      </c>
      <c r="F982" s="7">
        <f t="shared" si="7"/>
        <v>9</v>
      </c>
      <c r="G982" s="220"/>
      <c r="H982" s="3"/>
      <c r="I982" s="3"/>
      <c r="J982" s="3"/>
      <c r="K982" s="3"/>
      <c r="L982" s="3"/>
      <c r="M982" s="3"/>
      <c r="N982" s="3"/>
    </row>
    <row r="983" spans="1:14" x14ac:dyDescent="0.3">
      <c r="A983" s="225" t="str">
        <f>Лист3!B84</f>
        <v>Масло сливочное</v>
      </c>
      <c r="B983" s="225">
        <f>Лист3!C84</f>
        <v>5</v>
      </c>
      <c r="C983" s="225">
        <f>Лист3!D84</f>
        <v>5</v>
      </c>
      <c r="D983" s="225">
        <f>Лист3!E84</f>
        <v>5</v>
      </c>
      <c r="E983" s="225">
        <f>Лист3!F84</f>
        <v>5</v>
      </c>
      <c r="F983" s="7">
        <f t="shared" si="7"/>
        <v>5</v>
      </c>
      <c r="G983" s="226"/>
      <c r="H983" s="135"/>
      <c r="I983" s="135"/>
      <c r="J983" s="135"/>
      <c r="K983" s="135"/>
      <c r="L983" s="4"/>
      <c r="M983" s="4"/>
      <c r="N983" s="4"/>
    </row>
    <row r="984" spans="1:14" x14ac:dyDescent="0.3">
      <c r="A984" s="225" t="str">
        <f>Лист4!B8</f>
        <v>Масло сливочное</v>
      </c>
      <c r="B984" s="225">
        <f>Лист4!C8</f>
        <v>2</v>
      </c>
      <c r="C984" s="225">
        <f>Лист4!D8</f>
        <v>3</v>
      </c>
      <c r="D984" s="225">
        <f>Лист4!E8</f>
        <v>2</v>
      </c>
      <c r="E984" s="225">
        <f>Лист4!F8</f>
        <v>3</v>
      </c>
      <c r="F984" s="7">
        <f t="shared" si="7"/>
        <v>7</v>
      </c>
      <c r="G984" s="226"/>
      <c r="H984" s="135"/>
      <c r="I984" s="135"/>
      <c r="J984" s="135"/>
      <c r="K984" s="135"/>
      <c r="L984" s="4"/>
      <c r="M984" s="4"/>
      <c r="N984" s="4"/>
    </row>
    <row r="985" spans="1:14" x14ac:dyDescent="0.3">
      <c r="A985" s="225" t="str">
        <f>Лист4!B16</f>
        <v>Масло сливочное</v>
      </c>
      <c r="B985" s="225">
        <f>Лист4!C16</f>
        <v>6</v>
      </c>
      <c r="C985" s="225">
        <f>Лист4!D16</f>
        <v>6</v>
      </c>
      <c r="D985" s="225">
        <f>Лист4!E16</f>
        <v>6</v>
      </c>
      <c r="E985" s="225">
        <f>Лист4!F16</f>
        <v>6</v>
      </c>
      <c r="F985" s="7">
        <f t="shared" si="7"/>
        <v>4</v>
      </c>
      <c r="G985" s="226"/>
      <c r="H985" s="135"/>
      <c r="I985" s="135"/>
      <c r="J985" s="135"/>
      <c r="K985" s="135"/>
      <c r="L985" s="4"/>
      <c r="M985" s="4"/>
      <c r="N985" s="4"/>
    </row>
    <row r="986" spans="1:14" x14ac:dyDescent="0.3">
      <c r="A986" s="225" t="str">
        <f>Лист4!B45</f>
        <v>Масло сливочное</v>
      </c>
      <c r="B986" s="225">
        <f>Лист4!C45</f>
        <v>4.5</v>
      </c>
      <c r="C986" s="225">
        <f>Лист4!D45</f>
        <v>5.5</v>
      </c>
      <c r="D986" s="225">
        <f>Лист4!E45</f>
        <v>4.5</v>
      </c>
      <c r="E986" s="225">
        <f>Лист4!F45</f>
        <v>5.5</v>
      </c>
      <c r="F986" s="7">
        <f t="shared" si="7"/>
        <v>4.5</v>
      </c>
      <c r="G986" s="226"/>
      <c r="H986" s="135"/>
      <c r="I986" s="135"/>
      <c r="J986" s="135"/>
      <c r="K986" s="135"/>
      <c r="L986" s="4"/>
      <c r="M986" s="4"/>
      <c r="N986" s="4"/>
    </row>
    <row r="987" spans="1:14" x14ac:dyDescent="0.3">
      <c r="A987" s="225" t="str">
        <f>Лист4!B95</f>
        <v>Масло сливочное</v>
      </c>
      <c r="B987" s="225">
        <f>Лист4!C95</f>
        <v>8</v>
      </c>
      <c r="C987" s="225">
        <f>Лист4!D95</f>
        <v>8</v>
      </c>
      <c r="D987" s="225">
        <f>Лист4!E95</f>
        <v>8</v>
      </c>
      <c r="E987" s="225">
        <f>Лист4!F95</f>
        <v>8</v>
      </c>
      <c r="F987" s="7">
        <f t="shared" si="7"/>
        <v>2</v>
      </c>
      <c r="G987" s="226"/>
      <c r="H987" s="135"/>
      <c r="I987" s="135"/>
      <c r="J987" s="135"/>
      <c r="K987" s="135"/>
      <c r="L987" s="4"/>
      <c r="M987" s="4"/>
      <c r="N987" s="4"/>
    </row>
    <row r="988" spans="1:14" x14ac:dyDescent="0.3">
      <c r="A988" s="225" t="str">
        <f>Лист5!B8</f>
        <v>Масло сливочное</v>
      </c>
      <c r="B988" s="225">
        <f>Лист5!C8</f>
        <v>2.5</v>
      </c>
      <c r="C988" s="225">
        <f>Лист5!D8</f>
        <v>3</v>
      </c>
      <c r="D988" s="225">
        <f>Лист5!E8</f>
        <v>2.5</v>
      </c>
      <c r="E988" s="225">
        <f>Лист5!F8</f>
        <v>3</v>
      </c>
      <c r="F988" s="7">
        <f t="shared" si="7"/>
        <v>7</v>
      </c>
      <c r="G988" s="226"/>
      <c r="H988" s="135"/>
      <c r="I988" s="135"/>
      <c r="J988" s="135"/>
      <c r="K988" s="135"/>
      <c r="L988" s="4"/>
      <c r="M988" s="4"/>
      <c r="N988" s="4"/>
    </row>
    <row r="989" spans="1:14" x14ac:dyDescent="0.3">
      <c r="A989" s="225" t="str">
        <f>Лист5!B16</f>
        <v>Масло сливочное</v>
      </c>
      <c r="B989" s="225">
        <f>Лист5!C16</f>
        <v>5</v>
      </c>
      <c r="C989" s="225">
        <f>Лист5!D16</f>
        <v>5</v>
      </c>
      <c r="D989" s="225">
        <f>Лист5!E16</f>
        <v>5</v>
      </c>
      <c r="E989" s="225">
        <f>Лист5!F16</f>
        <v>5</v>
      </c>
      <c r="F989" s="7">
        <f t="shared" si="7"/>
        <v>5</v>
      </c>
      <c r="G989" s="220"/>
      <c r="H989" s="3"/>
      <c r="I989" s="3"/>
      <c r="J989" s="3"/>
      <c r="K989" s="3"/>
      <c r="L989" s="3"/>
      <c r="M989" s="3"/>
      <c r="N989" s="3"/>
    </row>
    <row r="990" spans="1:14" x14ac:dyDescent="0.3">
      <c r="A990" s="225" t="str">
        <f>Лист5!B60</f>
        <v>Масло сливочное</v>
      </c>
      <c r="B990" s="225">
        <f>Лист5!C60</f>
        <v>4.5</v>
      </c>
      <c r="C990" s="225">
        <f>Лист5!D60</f>
        <v>6.6</v>
      </c>
      <c r="D990" s="225">
        <f>Лист5!E60</f>
        <v>4.5</v>
      </c>
      <c r="E990" s="225">
        <f>Лист5!F60</f>
        <v>6.6</v>
      </c>
      <c r="F990" s="7">
        <f t="shared" si="7"/>
        <v>3.4000000000000004</v>
      </c>
      <c r="G990" s="220"/>
      <c r="H990" s="2"/>
      <c r="I990" s="2"/>
      <c r="J990" s="2"/>
      <c r="K990" s="2"/>
      <c r="L990" s="2"/>
      <c r="M990" s="2"/>
      <c r="N990" s="2"/>
    </row>
    <row r="991" spans="1:14" x14ac:dyDescent="0.3">
      <c r="A991" s="225" t="str">
        <f>Лист5!B81</f>
        <v>Масло сливочное</v>
      </c>
      <c r="B991" s="225">
        <f>Лист5!C81</f>
        <v>2</v>
      </c>
      <c r="C991" s="225">
        <f>Лист5!D81</f>
        <v>3</v>
      </c>
      <c r="D991" s="225">
        <f>Лист5!E81</f>
        <v>2</v>
      </c>
      <c r="E991" s="225">
        <f>Лист5!F81</f>
        <v>3</v>
      </c>
      <c r="F991" s="7">
        <f t="shared" si="7"/>
        <v>7</v>
      </c>
      <c r="G991" s="226"/>
      <c r="H991" s="226"/>
      <c r="I991" s="226"/>
      <c r="J991" s="226"/>
      <c r="K991" s="226"/>
      <c r="L991" s="221"/>
      <c r="M991" s="221"/>
      <c r="N991" s="221"/>
    </row>
    <row r="992" spans="1:14" x14ac:dyDescent="0.3">
      <c r="A992" s="225" t="str">
        <f>Лист6!B40</f>
        <v>Масло сливочное</v>
      </c>
      <c r="B992" s="225">
        <f>Лист6!C40</f>
        <v>4.5</v>
      </c>
      <c r="C992" s="225">
        <f>Лист6!D40</f>
        <v>5</v>
      </c>
      <c r="D992" s="225">
        <f>Лист6!E40</f>
        <v>4.5</v>
      </c>
      <c r="E992" s="225">
        <f>Лист6!F40</f>
        <v>5</v>
      </c>
      <c r="F992" s="7">
        <f t="shared" si="7"/>
        <v>5</v>
      </c>
      <c r="G992" s="220"/>
      <c r="H992" s="2"/>
      <c r="I992" s="2"/>
      <c r="J992" s="2"/>
      <c r="K992" s="2"/>
      <c r="L992" s="2"/>
      <c r="M992" s="2"/>
      <c r="N992" s="2"/>
    </row>
    <row r="993" spans="1:14" x14ac:dyDescent="0.3">
      <c r="A993" s="225" t="str">
        <f>Лист6!B63</f>
        <v>Масло сливочное</v>
      </c>
      <c r="B993" s="225">
        <f>Лист6!C63</f>
        <v>2</v>
      </c>
      <c r="C993" s="225">
        <f>Лист6!D63</f>
        <v>3</v>
      </c>
      <c r="D993" s="225">
        <f>Лист6!E63</f>
        <v>2</v>
      </c>
      <c r="E993" s="225">
        <f>Лист6!F63</f>
        <v>3</v>
      </c>
      <c r="F993" s="7">
        <f t="shared" si="7"/>
        <v>7</v>
      </c>
      <c r="G993" s="220"/>
      <c r="H993" s="3"/>
      <c r="I993" s="3"/>
      <c r="J993" s="3"/>
      <c r="K993" s="3"/>
      <c r="L993" s="3"/>
      <c r="M993" s="3"/>
      <c r="N993" s="3"/>
    </row>
    <row r="994" spans="1:14" x14ac:dyDescent="0.3">
      <c r="A994" s="225" t="str">
        <f>Лист6!B71</f>
        <v>Масло сливочное</v>
      </c>
      <c r="B994" s="225">
        <f>Лист6!C71</f>
        <v>0.8</v>
      </c>
      <c r="C994" s="225">
        <f>Лист6!D71</f>
        <v>1</v>
      </c>
      <c r="D994" s="225">
        <f>Лист6!E71</f>
        <v>0.8</v>
      </c>
      <c r="E994" s="225">
        <f>Лист6!F71</f>
        <v>1</v>
      </c>
      <c r="F994" s="7">
        <f t="shared" si="7"/>
        <v>9</v>
      </c>
      <c r="G994" s="226"/>
      <c r="H994" s="135"/>
      <c r="I994" s="135"/>
      <c r="J994" s="135"/>
      <c r="K994" s="135"/>
      <c r="L994" s="4"/>
      <c r="M994" s="4"/>
      <c r="N994" s="4"/>
    </row>
    <row r="995" spans="1:14" x14ac:dyDescent="0.3">
      <c r="A995" s="225" t="str">
        <f>Лист6!B80</f>
        <v>Масло сливочное</v>
      </c>
      <c r="B995" s="225">
        <f>Лист6!C80</f>
        <v>2</v>
      </c>
      <c r="C995" s="225">
        <f>Лист6!D80</f>
        <v>2</v>
      </c>
      <c r="D995" s="225">
        <f>Лист6!E80</f>
        <v>2</v>
      </c>
      <c r="E995" s="225">
        <f>Лист6!F80</f>
        <v>2</v>
      </c>
      <c r="F995" s="7">
        <f t="shared" si="7"/>
        <v>8</v>
      </c>
      <c r="G995" s="220"/>
      <c r="H995" s="3"/>
      <c r="I995" s="3"/>
      <c r="J995" s="3"/>
      <c r="K995" s="3"/>
      <c r="L995" s="3"/>
      <c r="M995" s="3"/>
      <c r="N995" s="3"/>
    </row>
    <row r="996" spans="1:14" x14ac:dyDescent="0.3">
      <c r="A996" s="225" t="str">
        <f>Лист7!B7</f>
        <v>Масло сливочное</v>
      </c>
      <c r="B996" s="225">
        <f>Лист7!C7</f>
        <v>2.5</v>
      </c>
      <c r="C996" s="225">
        <f>Лист7!D7</f>
        <v>3</v>
      </c>
      <c r="D996" s="225">
        <f>Лист7!E7</f>
        <v>2.5</v>
      </c>
      <c r="E996" s="225">
        <f>Лист7!F7</f>
        <v>3</v>
      </c>
      <c r="F996" s="7">
        <f t="shared" si="7"/>
        <v>7</v>
      </c>
      <c r="G996" s="220"/>
      <c r="H996" s="2"/>
      <c r="I996" s="2"/>
      <c r="J996" s="2"/>
      <c r="K996" s="2"/>
      <c r="L996" s="2"/>
      <c r="M996" s="2"/>
      <c r="N996" s="2"/>
    </row>
    <row r="997" spans="1:14" x14ac:dyDescent="0.3">
      <c r="A997" s="225" t="str">
        <f>Лист7!B16</f>
        <v>Масло сливочное</v>
      </c>
      <c r="B997" s="225">
        <f>Лист7!C16</f>
        <v>6</v>
      </c>
      <c r="C997" s="225">
        <f>Лист7!D16</f>
        <v>6</v>
      </c>
      <c r="D997" s="225">
        <f>Лист7!E16</f>
        <v>6</v>
      </c>
      <c r="E997" s="225">
        <f>Лист7!F16</f>
        <v>6</v>
      </c>
      <c r="F997" s="7">
        <f t="shared" si="7"/>
        <v>4</v>
      </c>
      <c r="G997" s="226"/>
      <c r="H997" s="226"/>
      <c r="I997" s="226"/>
      <c r="J997" s="226"/>
      <c r="K997" s="226"/>
      <c r="L997" s="221"/>
      <c r="M997" s="221"/>
      <c r="N997" s="221"/>
    </row>
    <row r="998" spans="1:14" x14ac:dyDescent="0.3">
      <c r="A998" s="225" t="str">
        <f>Лист7!B48</f>
        <v>Масло сливочное</v>
      </c>
      <c r="B998" s="225">
        <f>Лист7!C48</f>
        <v>4.5</v>
      </c>
      <c r="C998" s="225">
        <f>Лист7!D48</f>
        <v>5</v>
      </c>
      <c r="D998" s="225">
        <f>Лист7!E48</f>
        <v>4.5</v>
      </c>
      <c r="E998" s="225">
        <f>Лист7!F48</f>
        <v>5</v>
      </c>
      <c r="F998" s="7">
        <f t="shared" si="7"/>
        <v>5</v>
      </c>
      <c r="G998" s="226"/>
      <c r="H998" s="135"/>
      <c r="I998" s="135"/>
      <c r="J998" s="135"/>
      <c r="K998" s="135"/>
      <c r="L998" s="4"/>
      <c r="M998" s="4"/>
      <c r="N998" s="4"/>
    </row>
    <row r="999" spans="1:14" x14ac:dyDescent="0.3">
      <c r="A999" s="225" t="str">
        <f>Лист7!B93</f>
        <v>Масло сливочное</v>
      </c>
      <c r="B999" s="225">
        <f>Лист7!C93</f>
        <v>1</v>
      </c>
      <c r="C999" s="225">
        <f>Лист7!D93</f>
        <v>2</v>
      </c>
      <c r="D999" s="225">
        <f>Лист7!E93</f>
        <v>1</v>
      </c>
      <c r="E999" s="225">
        <f>Лист7!F93</f>
        <v>2</v>
      </c>
      <c r="F999" s="7">
        <f t="shared" si="7"/>
        <v>8</v>
      </c>
      <c r="G999" s="226"/>
      <c r="H999" s="135"/>
      <c r="I999" s="135"/>
      <c r="J999" s="135"/>
      <c r="K999" s="135"/>
      <c r="L999" s="4"/>
      <c r="M999" s="4"/>
      <c r="N999" s="4"/>
    </row>
    <row r="1000" spans="1:14" x14ac:dyDescent="0.3">
      <c r="A1000" s="225" t="str">
        <f>Лист7!B100</f>
        <v>Масло сливочное</v>
      </c>
      <c r="B1000" s="225">
        <f>Лист7!C100</f>
        <v>1</v>
      </c>
      <c r="C1000" s="225">
        <f>Лист7!D100</f>
        <v>1</v>
      </c>
      <c r="D1000" s="225">
        <f>Лист7!E100</f>
        <v>1</v>
      </c>
      <c r="E1000" s="225">
        <f>Лист7!F100</f>
        <v>1</v>
      </c>
      <c r="F1000" s="7">
        <f t="shared" si="7"/>
        <v>9</v>
      </c>
      <c r="G1000" s="220"/>
      <c r="H1000" s="3"/>
      <c r="I1000" s="3"/>
      <c r="J1000" s="3"/>
      <c r="K1000" s="3"/>
      <c r="L1000" s="3"/>
      <c r="M1000" s="3"/>
      <c r="N1000" s="3"/>
    </row>
    <row r="1001" spans="1:14" x14ac:dyDescent="0.3">
      <c r="A1001" s="225" t="str">
        <f>Лист8!B7</f>
        <v>Масло сливочное</v>
      </c>
      <c r="B1001" s="225">
        <f>Лист8!C7</f>
        <v>2</v>
      </c>
      <c r="C1001" s="225">
        <f>Лист8!D7</f>
        <v>3</v>
      </c>
      <c r="D1001" s="225">
        <f>Лист8!E7</f>
        <v>2</v>
      </c>
      <c r="E1001" s="225">
        <f>Лист8!F7</f>
        <v>3</v>
      </c>
      <c r="F1001" s="7">
        <f t="shared" si="7"/>
        <v>7</v>
      </c>
      <c r="G1001" s="226"/>
      <c r="H1001" s="135"/>
      <c r="I1001" s="135"/>
      <c r="J1001" s="135"/>
      <c r="K1001" s="135"/>
      <c r="L1001" s="4"/>
      <c r="M1001" s="4"/>
      <c r="N1001" s="4"/>
    </row>
    <row r="1002" spans="1:14" x14ac:dyDescent="0.3">
      <c r="A1002" s="225" t="str">
        <f>Лист8!B15</f>
        <v>Масло сливочное</v>
      </c>
      <c r="B1002" s="225">
        <f>Лист8!C15</f>
        <v>5</v>
      </c>
      <c r="C1002" s="225">
        <f>Лист8!D15</f>
        <v>5</v>
      </c>
      <c r="D1002" s="225">
        <f>Лист8!E15</f>
        <v>5</v>
      </c>
      <c r="E1002" s="225">
        <f>Лист8!F15</f>
        <v>5</v>
      </c>
      <c r="F1002" s="7">
        <f t="shared" si="7"/>
        <v>5</v>
      </c>
      <c r="G1002" s="226"/>
      <c r="H1002" s="135"/>
      <c r="I1002" s="135"/>
      <c r="J1002" s="135"/>
      <c r="K1002" s="135"/>
      <c r="L1002" s="4"/>
      <c r="M1002" s="4"/>
      <c r="N1002" s="4"/>
    </row>
    <row r="1003" spans="1:14" x14ac:dyDescent="0.3">
      <c r="A1003" s="225" t="str">
        <f>Лист8!B50</f>
        <v>Масло сливочное</v>
      </c>
      <c r="B1003" s="225">
        <f>Лист8!C50</f>
        <v>4.5</v>
      </c>
      <c r="C1003" s="225">
        <f>Лист8!D50</f>
        <v>5</v>
      </c>
      <c r="D1003" s="225">
        <f>Лист8!E50</f>
        <v>4.5</v>
      </c>
      <c r="E1003" s="225">
        <f>Лист8!F50</f>
        <v>5</v>
      </c>
      <c r="F1003" s="7">
        <f t="shared" si="7"/>
        <v>5</v>
      </c>
      <c r="G1003" s="226"/>
      <c r="H1003" s="135"/>
      <c r="I1003" s="135"/>
      <c r="J1003" s="135"/>
      <c r="K1003" s="135"/>
      <c r="L1003" s="4"/>
      <c r="M1003" s="4"/>
      <c r="N1003" s="4"/>
    </row>
    <row r="1004" spans="1:14" x14ac:dyDescent="0.3">
      <c r="A1004" s="225" t="str">
        <f>Лист8!B63</f>
        <v>Масло сливочное</v>
      </c>
      <c r="B1004" s="225">
        <f>Лист8!C63</f>
        <v>4.5</v>
      </c>
      <c r="C1004" s="225">
        <f>Лист8!D63</f>
        <v>5</v>
      </c>
      <c r="D1004" s="225">
        <f>Лист8!E63</f>
        <v>4.5</v>
      </c>
      <c r="E1004" s="225">
        <f>Лист8!F63</f>
        <v>5</v>
      </c>
      <c r="F1004" s="7">
        <f t="shared" si="7"/>
        <v>5</v>
      </c>
      <c r="G1004" s="220"/>
      <c r="H1004" s="3"/>
      <c r="I1004" s="3"/>
      <c r="J1004" s="3"/>
      <c r="K1004" s="3"/>
      <c r="L1004" s="3"/>
      <c r="M1004" s="3"/>
      <c r="N1004" s="3"/>
    </row>
    <row r="1005" spans="1:14" x14ac:dyDescent="0.3">
      <c r="A1005" s="225" t="str">
        <f>Лист9!B8</f>
        <v>Масло сливочное</v>
      </c>
      <c r="B1005" s="225">
        <f>Лист9!C8</f>
        <v>2.5</v>
      </c>
      <c r="C1005" s="225">
        <f>Лист9!D8</f>
        <v>3</v>
      </c>
      <c r="D1005" s="225">
        <f>Лист9!E8</f>
        <v>2.5</v>
      </c>
      <c r="E1005" s="225">
        <f>Лист9!F8</f>
        <v>3</v>
      </c>
      <c r="F1005" s="7">
        <f t="shared" si="7"/>
        <v>7</v>
      </c>
      <c r="G1005" s="226"/>
      <c r="H1005" s="135"/>
      <c r="I1005" s="135"/>
      <c r="J1005" s="135"/>
      <c r="K1005" s="135"/>
      <c r="L1005" s="4"/>
      <c r="M1005" s="4"/>
      <c r="N1005" s="4"/>
    </row>
    <row r="1006" spans="1:14" x14ac:dyDescent="0.3">
      <c r="A1006" s="225" t="str">
        <f>Лист9!B47</f>
        <v>Масло сливочное</v>
      </c>
      <c r="B1006" s="225">
        <f>Лист9!C47</f>
        <v>4.5</v>
      </c>
      <c r="C1006" s="225">
        <f>Лист9!D47</f>
        <v>5</v>
      </c>
      <c r="D1006" s="225">
        <f>Лист9!E47</f>
        <v>4.5</v>
      </c>
      <c r="E1006" s="225">
        <f>Лист9!F47</f>
        <v>5</v>
      </c>
      <c r="F1006" s="7">
        <f t="shared" si="7"/>
        <v>5</v>
      </c>
      <c r="G1006" s="220"/>
      <c r="H1006" s="2"/>
      <c r="I1006" s="2"/>
      <c r="J1006" s="2"/>
      <c r="K1006" s="2"/>
      <c r="L1006" s="2"/>
      <c r="M1006" s="2"/>
      <c r="N1006" s="2"/>
    </row>
    <row r="1007" spans="1:14" x14ac:dyDescent="0.3">
      <c r="A1007" s="225" t="str">
        <f>Лист9!B57</f>
        <v>Масло сливочное</v>
      </c>
      <c r="B1007" s="225">
        <f>Лист9!C57</f>
        <v>1.8</v>
      </c>
      <c r="C1007" s="225">
        <f>Лист9!D57</f>
        <v>2</v>
      </c>
      <c r="D1007" s="225">
        <f>Лист9!E57</f>
        <v>1.8</v>
      </c>
      <c r="E1007" s="225">
        <f>Лист9!F57</f>
        <v>2</v>
      </c>
      <c r="F1007" s="7">
        <f t="shared" si="7"/>
        <v>8</v>
      </c>
      <c r="G1007" s="220"/>
      <c r="H1007" s="2"/>
      <c r="I1007" s="2"/>
      <c r="J1007" s="2"/>
      <c r="K1007" s="2"/>
      <c r="L1007" s="2"/>
      <c r="M1007" s="2"/>
      <c r="N1007" s="2"/>
    </row>
    <row r="1008" spans="1:14" x14ac:dyDescent="0.3">
      <c r="A1008" s="225" t="str">
        <f>Лист9!B63</f>
        <v>Масло сливочное</v>
      </c>
      <c r="B1008" s="225">
        <f>Лист9!C63</f>
        <v>2</v>
      </c>
      <c r="C1008" s="225">
        <f>Лист9!D63</f>
        <v>3</v>
      </c>
      <c r="D1008" s="225">
        <f>Лист9!E63</f>
        <v>2</v>
      </c>
      <c r="E1008" s="225">
        <f>Лист9!F63</f>
        <v>3</v>
      </c>
      <c r="F1008" s="7">
        <f t="shared" si="7"/>
        <v>7</v>
      </c>
      <c r="G1008" s="226"/>
      <c r="H1008" s="226"/>
      <c r="I1008" s="226"/>
      <c r="J1008" s="226"/>
      <c r="K1008" s="226"/>
      <c r="L1008" s="221"/>
      <c r="M1008" s="221"/>
      <c r="N1008" s="221"/>
    </row>
    <row r="1009" spans="1:14" x14ac:dyDescent="0.3">
      <c r="A1009" s="225" t="str">
        <f>Лист9!B75</f>
        <v>Масло сливочное</v>
      </c>
      <c r="B1009" s="225">
        <f>Лист9!C75</f>
        <v>3</v>
      </c>
      <c r="C1009" s="225">
        <f>Лист9!D75</f>
        <v>4</v>
      </c>
      <c r="D1009" s="225">
        <f>Лист9!E75</f>
        <v>3</v>
      </c>
      <c r="E1009" s="225">
        <f>Лист9!F75</f>
        <v>4</v>
      </c>
      <c r="F1009" s="7">
        <f t="shared" si="7"/>
        <v>6</v>
      </c>
      <c r="G1009" s="220"/>
      <c r="H1009" s="2"/>
      <c r="I1009" s="2"/>
      <c r="J1009" s="2"/>
      <c r="K1009" s="2"/>
      <c r="L1009" s="2"/>
      <c r="M1009" s="2"/>
      <c r="N1009" s="2"/>
    </row>
    <row r="1010" spans="1:14" x14ac:dyDescent="0.3">
      <c r="A1010" s="225" t="str">
        <f>Лист10!B16</f>
        <v>Масло сливочное</v>
      </c>
      <c r="B1010" s="225">
        <f>Лист10!C16</f>
        <v>6</v>
      </c>
      <c r="C1010" s="225">
        <f>Лист10!D16</f>
        <v>6</v>
      </c>
      <c r="D1010" s="225">
        <f>Лист10!E16</f>
        <v>6</v>
      </c>
      <c r="E1010" s="225">
        <f>Лист10!F16</f>
        <v>6</v>
      </c>
      <c r="F1010" s="7">
        <f t="shared" si="7"/>
        <v>4</v>
      </c>
      <c r="G1010" s="220"/>
      <c r="H1010" s="2"/>
      <c r="I1010" s="2"/>
      <c r="J1010" s="2"/>
      <c r="K1010" s="2"/>
      <c r="L1010" s="2"/>
      <c r="M1010" s="2"/>
      <c r="N1010" s="2"/>
    </row>
    <row r="1011" spans="1:14" x14ac:dyDescent="0.3">
      <c r="A1011" s="225" t="str">
        <f>Лист10!B41</f>
        <v>Масло сливочное</v>
      </c>
      <c r="B1011" s="225">
        <f>Лист10!C41</f>
        <v>4.5</v>
      </c>
      <c r="C1011" s="225">
        <f>Лист10!D41</f>
        <v>5</v>
      </c>
      <c r="D1011" s="225">
        <f>Лист10!E41</f>
        <v>4.5</v>
      </c>
      <c r="E1011" s="225">
        <f>Лист10!F41</f>
        <v>5</v>
      </c>
      <c r="F1011" s="7">
        <f t="shared" si="7"/>
        <v>5</v>
      </c>
      <c r="G1011" s="220"/>
      <c r="H1011" s="2"/>
      <c r="I1011" s="2"/>
      <c r="J1011" s="2"/>
      <c r="K1011" s="2"/>
      <c r="L1011" s="2"/>
      <c r="M1011" s="2"/>
      <c r="N1011" s="2"/>
    </row>
    <row r="1012" spans="1:14" x14ac:dyDescent="0.3">
      <c r="A1012" s="225" t="str">
        <f>Лист10!B72</f>
        <v>Масло сливочное</v>
      </c>
      <c r="B1012" s="225">
        <f>Лист10!C72</f>
        <v>3</v>
      </c>
      <c r="C1012" s="225">
        <f>Лист10!D72</f>
        <v>4</v>
      </c>
      <c r="D1012" s="225">
        <f>Лист10!E72</f>
        <v>3</v>
      </c>
      <c r="E1012" s="225">
        <f>Лист10!F72</f>
        <v>4</v>
      </c>
      <c r="F1012" s="7">
        <f t="shared" si="7"/>
        <v>6</v>
      </c>
      <c r="G1012" s="226"/>
      <c r="H1012" s="226"/>
      <c r="I1012" s="226"/>
      <c r="J1012" s="226"/>
      <c r="K1012" s="226"/>
      <c r="L1012" s="221"/>
      <c r="M1012" s="221"/>
      <c r="N1012" s="221"/>
    </row>
    <row r="1013" spans="1:14" x14ac:dyDescent="0.3">
      <c r="A1013" s="225" t="str">
        <f>Лист11!B83</f>
        <v>Масло сливочное</v>
      </c>
      <c r="B1013" s="225">
        <f>Лист11!C83</f>
        <v>2</v>
      </c>
      <c r="C1013" s="225">
        <f>Лист11!D83</f>
        <v>2</v>
      </c>
      <c r="D1013" s="225">
        <f>Лист11!E83</f>
        <v>2</v>
      </c>
      <c r="E1013" s="225">
        <f>Лист11!F83</f>
        <v>2</v>
      </c>
      <c r="F1013" s="7">
        <f t="shared" si="7"/>
        <v>8</v>
      </c>
      <c r="G1013" s="226"/>
      <c r="H1013" s="226"/>
      <c r="I1013" s="226"/>
      <c r="J1013" s="226"/>
      <c r="K1013" s="226"/>
      <c r="L1013" s="221"/>
      <c r="M1013" s="221"/>
      <c r="N1013" s="221"/>
    </row>
    <row r="1014" spans="1:14" x14ac:dyDescent="0.3">
      <c r="A1014" s="225" t="str">
        <f>Лист11!B14</f>
        <v>Масло сливочное</v>
      </c>
      <c r="B1014" s="225">
        <f>Лист11!C14</f>
        <v>5</v>
      </c>
      <c r="C1014" s="225">
        <f>Лист11!D14</f>
        <v>5</v>
      </c>
      <c r="D1014" s="225">
        <f>Лист11!E14</f>
        <v>5</v>
      </c>
      <c r="E1014" s="225">
        <f>Лист11!F14</f>
        <v>5</v>
      </c>
      <c r="F1014" s="7">
        <f t="shared" si="7"/>
        <v>5</v>
      </c>
      <c r="G1014" s="226"/>
      <c r="H1014" s="226"/>
      <c r="I1014" s="226"/>
      <c r="J1014" s="226"/>
      <c r="K1014" s="226"/>
      <c r="L1014" s="221"/>
      <c r="M1014" s="221"/>
      <c r="N1014" s="221"/>
    </row>
    <row r="1015" spans="1:14" x14ac:dyDescent="0.3">
      <c r="A1015" s="225" t="str">
        <f>Лист11!B41</f>
        <v>Масло сливочное</v>
      </c>
      <c r="B1015" s="225">
        <f>Лист11!C41</f>
        <v>4.5</v>
      </c>
      <c r="C1015" s="225">
        <f>Лист11!D41</f>
        <v>5</v>
      </c>
      <c r="D1015" s="225">
        <f>Лист11!E41</f>
        <v>4.5</v>
      </c>
      <c r="E1015" s="225">
        <f>Лист11!F41</f>
        <v>5</v>
      </c>
      <c r="F1015" s="7">
        <f t="shared" si="7"/>
        <v>5</v>
      </c>
      <c r="G1015" s="226"/>
      <c r="H1015" s="226"/>
      <c r="I1015" s="226"/>
      <c r="J1015" s="226"/>
      <c r="K1015" s="226"/>
      <c r="L1015" s="221"/>
      <c r="M1015" s="221"/>
      <c r="N1015" s="221"/>
    </row>
    <row r="1016" spans="1:14" x14ac:dyDescent="0.3">
      <c r="A1016" s="225" t="str">
        <f>Лист11!B75</f>
        <v>Масло сливочное</v>
      </c>
      <c r="B1016" s="225">
        <f>Лист11!C75</f>
        <v>4.8</v>
      </c>
      <c r="C1016" s="225">
        <f>Лист11!D75</f>
        <v>6.2</v>
      </c>
      <c r="D1016" s="225">
        <f>Лист11!E75</f>
        <v>4.8</v>
      </c>
      <c r="E1016" s="225">
        <f>Лист11!F75</f>
        <v>6.2</v>
      </c>
      <c r="F1016" s="7">
        <f t="shared" si="7"/>
        <v>3.8</v>
      </c>
      <c r="G1016" s="226"/>
      <c r="H1016" s="226"/>
      <c r="I1016" s="226"/>
      <c r="J1016" s="226"/>
      <c r="K1016" s="226"/>
      <c r="L1016" s="221"/>
      <c r="M1016" s="221"/>
      <c r="N1016" s="221"/>
    </row>
    <row r="1017" spans="1:14" x14ac:dyDescent="0.3">
      <c r="A1017" s="225" t="str">
        <f>Лист12!B7</f>
        <v>Масло сливочное</v>
      </c>
      <c r="B1017" s="225">
        <f>Лист12!C7</f>
        <v>2</v>
      </c>
      <c r="C1017" s="225">
        <f>Лист12!D7</f>
        <v>3</v>
      </c>
      <c r="D1017" s="225">
        <f>Лист12!E7</f>
        <v>2</v>
      </c>
      <c r="E1017" s="225">
        <f>Лист12!F7</f>
        <v>3</v>
      </c>
      <c r="F1017" s="7">
        <f t="shared" si="7"/>
        <v>7</v>
      </c>
      <c r="G1017" s="226"/>
      <c r="H1017" s="226"/>
      <c r="I1017" s="226"/>
      <c r="J1017" s="226"/>
      <c r="K1017" s="226"/>
      <c r="L1017" s="221"/>
      <c r="M1017" s="221"/>
      <c r="N1017" s="221"/>
    </row>
    <row r="1018" spans="1:14" x14ac:dyDescent="0.3">
      <c r="A1018" s="225" t="str">
        <f>Лист12!B47</f>
        <v>Масло сливочное</v>
      </c>
      <c r="B1018" s="225">
        <f>Лист12!C47</f>
        <v>4.5</v>
      </c>
      <c r="C1018" s="225">
        <f>Лист12!D47</f>
        <v>5</v>
      </c>
      <c r="D1018" s="225">
        <f>Лист12!E47</f>
        <v>4.5</v>
      </c>
      <c r="E1018" s="225">
        <f>Лист12!F47</f>
        <v>5</v>
      </c>
      <c r="F1018" s="7">
        <f t="shared" si="7"/>
        <v>5</v>
      </c>
      <c r="G1018" s="226"/>
      <c r="H1018" s="226"/>
      <c r="I1018" s="226"/>
      <c r="J1018" s="226"/>
      <c r="K1018" s="226"/>
      <c r="L1018" s="221"/>
      <c r="M1018" s="221"/>
      <c r="N1018" s="221"/>
    </row>
    <row r="1019" spans="1:14" x14ac:dyDescent="0.3">
      <c r="A1019" s="225" t="str">
        <f>Лист12!B83</f>
        <v>Масло сливочное</v>
      </c>
      <c r="B1019" s="225">
        <f>Лист12!C83</f>
        <v>4</v>
      </c>
      <c r="C1019" s="225">
        <f>Лист12!D83</f>
        <v>6</v>
      </c>
      <c r="D1019" s="225">
        <f>Лист12!E83</f>
        <v>4</v>
      </c>
      <c r="E1019" s="225">
        <f>Лист12!F83</f>
        <v>6</v>
      </c>
      <c r="F1019" s="7">
        <f t="shared" si="7"/>
        <v>4</v>
      </c>
      <c r="G1019" s="220"/>
      <c r="H1019" s="2"/>
      <c r="I1019" s="2"/>
      <c r="J1019" s="2"/>
      <c r="K1019" s="2"/>
      <c r="L1019" s="2"/>
      <c r="M1019" s="2"/>
      <c r="N1019" s="2"/>
    </row>
    <row r="1020" spans="1:14" x14ac:dyDescent="0.3">
      <c r="A1020" s="225" t="str">
        <f>Лист12!B93</f>
        <v>Масло сливочное</v>
      </c>
      <c r="B1020" s="225">
        <f>Лист12!C93</f>
        <v>0.8</v>
      </c>
      <c r="C1020" s="225">
        <f>Лист12!D93</f>
        <v>1</v>
      </c>
      <c r="D1020" s="225">
        <f>Лист12!E93</f>
        <v>0.8</v>
      </c>
      <c r="E1020" s="225">
        <f>Лист12!F93</f>
        <v>1</v>
      </c>
      <c r="F1020" s="7">
        <f t="shared" si="7"/>
        <v>9</v>
      </c>
      <c r="G1020" s="226"/>
      <c r="H1020" s="226"/>
      <c r="I1020" s="226"/>
      <c r="J1020" s="226"/>
      <c r="K1020" s="226"/>
      <c r="L1020" s="221"/>
      <c r="M1020" s="221"/>
      <c r="N1020" s="221"/>
    </row>
    <row r="1021" spans="1:14" x14ac:dyDescent="0.3">
      <c r="A1021" s="225" t="str">
        <f>Лист12!B97</f>
        <v>Масло сливочное</v>
      </c>
      <c r="B1021" s="225">
        <f>Лист12!C97</f>
        <v>5</v>
      </c>
      <c r="C1021" s="225">
        <f>Лист12!D97</f>
        <v>5</v>
      </c>
      <c r="D1021" s="225">
        <f>Лист12!E97</f>
        <v>5</v>
      </c>
      <c r="E1021" s="225">
        <f>Лист12!F97</f>
        <v>5</v>
      </c>
      <c r="F1021" s="7">
        <f t="shared" si="7"/>
        <v>5</v>
      </c>
      <c r="G1021" s="226"/>
      <c r="H1021" s="226"/>
      <c r="I1021" s="226"/>
      <c r="J1021" s="226"/>
      <c r="K1021" s="226"/>
      <c r="L1021" s="221"/>
      <c r="M1021" s="221"/>
      <c r="N1021" s="221"/>
    </row>
    <row r="1022" spans="1:14" x14ac:dyDescent="0.3">
      <c r="A1022" s="225" t="str">
        <f>Лист13!B9</f>
        <v>Масло сливочное</v>
      </c>
      <c r="B1022" s="225">
        <f>Лист13!C9</f>
        <v>2.5</v>
      </c>
      <c r="C1022" s="225">
        <f>Лист13!D9</f>
        <v>3</v>
      </c>
      <c r="D1022" s="225">
        <f>Лист13!E9</f>
        <v>2.5</v>
      </c>
      <c r="E1022" s="225">
        <f>Лист13!F9</f>
        <v>3</v>
      </c>
      <c r="F1022" s="7">
        <f t="shared" si="7"/>
        <v>7</v>
      </c>
      <c r="G1022" s="226"/>
      <c r="H1022" s="226"/>
      <c r="I1022" s="226"/>
      <c r="J1022" s="226"/>
      <c r="K1022" s="226"/>
      <c r="L1022" s="221"/>
      <c r="M1022" s="221"/>
      <c r="N1022" s="221"/>
    </row>
    <row r="1023" spans="1:14" x14ac:dyDescent="0.3">
      <c r="A1023" s="225" t="str">
        <f>Лист13!B17</f>
        <v>Масло сливочное</v>
      </c>
      <c r="B1023" s="225">
        <f>Лист13!C17</f>
        <v>6</v>
      </c>
      <c r="C1023" s="225">
        <f>Лист13!D17</f>
        <v>6</v>
      </c>
      <c r="D1023" s="225">
        <f>Лист13!E17</f>
        <v>6</v>
      </c>
      <c r="E1023" s="225">
        <f>Лист13!F17</f>
        <v>6</v>
      </c>
      <c r="F1023" s="7">
        <f t="shared" si="7"/>
        <v>4</v>
      </c>
      <c r="G1023" s="226"/>
      <c r="H1023" s="226"/>
      <c r="I1023" s="226"/>
      <c r="J1023" s="226"/>
      <c r="K1023" s="226"/>
      <c r="L1023" s="221"/>
      <c r="M1023" s="221"/>
      <c r="N1023" s="221"/>
    </row>
    <row r="1024" spans="1:14" x14ac:dyDescent="0.3">
      <c r="A1024" s="225" t="str">
        <f>Лист13!B48</f>
        <v>Масло сливочное</v>
      </c>
      <c r="B1024" s="225">
        <f>Лист13!C48</f>
        <v>4.5</v>
      </c>
      <c r="C1024" s="225">
        <f>Лист13!D48</f>
        <v>5</v>
      </c>
      <c r="D1024" s="225">
        <f>Лист13!E48</f>
        <v>4.5</v>
      </c>
      <c r="E1024" s="225">
        <f>Лист13!F48</f>
        <v>5</v>
      </c>
      <c r="F1024" s="7">
        <f t="shared" si="7"/>
        <v>5</v>
      </c>
      <c r="G1024" s="226"/>
      <c r="H1024" s="226"/>
      <c r="I1024" s="226"/>
      <c r="J1024" s="226"/>
      <c r="K1024" s="226"/>
      <c r="L1024" s="221"/>
      <c r="M1024" s="221"/>
      <c r="N1024" s="221"/>
    </row>
    <row r="1025" spans="1:14" x14ac:dyDescent="0.3">
      <c r="A1025" s="225" t="str">
        <f>Лист13!B52</f>
        <v>Масло сливочное</v>
      </c>
      <c r="B1025" s="225">
        <f>Лист13!C52</f>
        <v>4</v>
      </c>
      <c r="C1025" s="225">
        <f>Лист13!D52</f>
        <v>5</v>
      </c>
      <c r="D1025" s="225">
        <f>Лист13!E52</f>
        <v>4</v>
      </c>
      <c r="E1025" s="225">
        <f>Лист13!F52</f>
        <v>5</v>
      </c>
      <c r="F1025" s="7">
        <f t="shared" si="7"/>
        <v>5</v>
      </c>
      <c r="G1025" s="226"/>
      <c r="H1025" s="226"/>
      <c r="I1025" s="226"/>
      <c r="J1025" s="226"/>
      <c r="K1025" s="226"/>
      <c r="L1025" s="221"/>
      <c r="M1025" s="221"/>
      <c r="N1025" s="221"/>
    </row>
    <row r="1026" spans="1:14" x14ac:dyDescent="0.3">
      <c r="A1026" s="225" t="str">
        <f>Лист13!B61</f>
        <v>Масло сливочное</v>
      </c>
      <c r="B1026" s="225">
        <f>Лист13!C61</f>
        <v>0.8</v>
      </c>
      <c r="C1026" s="225">
        <f>Лист13!D61</f>
        <v>1</v>
      </c>
      <c r="D1026" s="225">
        <f>Лист13!E61</f>
        <v>0.8</v>
      </c>
      <c r="E1026" s="225">
        <f>Лист13!F61</f>
        <v>1</v>
      </c>
      <c r="F1026" s="7">
        <f t="shared" si="7"/>
        <v>9</v>
      </c>
      <c r="G1026" s="226"/>
      <c r="H1026" s="226"/>
      <c r="I1026" s="226"/>
      <c r="J1026" s="226"/>
      <c r="K1026" s="226"/>
      <c r="L1026" s="221"/>
      <c r="M1026" s="221"/>
      <c r="N1026" s="221"/>
    </row>
    <row r="1027" spans="1:14" x14ac:dyDescent="0.3">
      <c r="A1027" s="225" t="str">
        <f>Лист13!B83</f>
        <v>Масло сливочное</v>
      </c>
      <c r="B1027" s="225">
        <f>Лист13!C83</f>
        <v>2</v>
      </c>
      <c r="C1027" s="225">
        <f>Лист13!D83</f>
        <v>3</v>
      </c>
      <c r="D1027" s="225">
        <f>Лист13!E83</f>
        <v>2</v>
      </c>
      <c r="E1027" s="225">
        <f>Лист13!F83</f>
        <v>3</v>
      </c>
      <c r="F1027" s="7">
        <f t="shared" si="7"/>
        <v>7</v>
      </c>
      <c r="G1027" s="226"/>
      <c r="H1027" s="226"/>
      <c r="I1027" s="226"/>
      <c r="J1027" s="226"/>
      <c r="K1027" s="226"/>
      <c r="L1027" s="221"/>
      <c r="M1027" s="221"/>
      <c r="N1027" s="221"/>
    </row>
    <row r="1028" spans="1:14" x14ac:dyDescent="0.3">
      <c r="A1028" s="225" t="str">
        <f>Лист13!B89</f>
        <v>Масло сливочное</v>
      </c>
      <c r="B1028" s="225">
        <f>Лист13!C89</f>
        <v>0.8</v>
      </c>
      <c r="C1028" s="225">
        <f>Лист13!D89</f>
        <v>1</v>
      </c>
      <c r="D1028" s="225">
        <f>Лист13!E89</f>
        <v>0.8</v>
      </c>
      <c r="E1028" s="225">
        <f>Лист13!F89</f>
        <v>1</v>
      </c>
      <c r="F1028" s="7">
        <f t="shared" si="7"/>
        <v>9</v>
      </c>
      <c r="G1028" s="226"/>
      <c r="H1028" s="226"/>
      <c r="I1028" s="226"/>
      <c r="J1028" s="226"/>
      <c r="K1028" s="226"/>
      <c r="L1028" s="221"/>
      <c r="M1028" s="221"/>
      <c r="N1028" s="221"/>
    </row>
    <row r="1029" spans="1:14" x14ac:dyDescent="0.3">
      <c r="A1029" s="225" t="str">
        <f>Лист13!B94</f>
        <v>Масло сливочное</v>
      </c>
      <c r="B1029" s="225">
        <f>Лист13!C94</f>
        <v>6</v>
      </c>
      <c r="C1029" s="225">
        <f>Лист13!D94</f>
        <v>6</v>
      </c>
      <c r="D1029" s="225">
        <f>Лист13!E94</f>
        <v>6</v>
      </c>
      <c r="E1029" s="225">
        <f>Лист13!F94</f>
        <v>6</v>
      </c>
      <c r="F1029" s="7">
        <f t="shared" ref="F1029:F1068" si="8">10-E1029</f>
        <v>4</v>
      </c>
      <c r="G1029" s="226"/>
      <c r="H1029" s="135"/>
      <c r="I1029" s="135"/>
      <c r="J1029" s="135"/>
      <c r="K1029" s="135"/>
      <c r="L1029" s="4"/>
      <c r="M1029" s="4"/>
      <c r="N1029" s="4"/>
    </row>
    <row r="1030" spans="1:14" x14ac:dyDescent="0.3">
      <c r="A1030" s="225" t="str">
        <f>Лист14!B8</f>
        <v>Масло сливочное</v>
      </c>
      <c r="B1030" s="225">
        <f>Лист14!C8</f>
        <v>2.5</v>
      </c>
      <c r="C1030" s="225">
        <f>Лист14!D8</f>
        <v>3</v>
      </c>
      <c r="D1030" s="225">
        <f>Лист14!E8</f>
        <v>2.5</v>
      </c>
      <c r="E1030" s="225">
        <f>Лист14!F8</f>
        <v>3</v>
      </c>
      <c r="F1030" s="7">
        <f t="shared" si="8"/>
        <v>7</v>
      </c>
      <c r="G1030" s="226"/>
      <c r="H1030" s="135"/>
      <c r="I1030" s="135"/>
      <c r="J1030" s="135"/>
      <c r="K1030" s="135"/>
      <c r="L1030" s="4"/>
      <c r="M1030" s="4"/>
      <c r="N1030" s="4"/>
    </row>
    <row r="1031" spans="1:14" x14ac:dyDescent="0.3">
      <c r="A1031" s="225" t="str">
        <f>Лист14!B16</f>
        <v>Масло сливочное</v>
      </c>
      <c r="B1031" s="225">
        <f>Лист14!C16</f>
        <v>5</v>
      </c>
      <c r="C1031" s="225">
        <f>Лист14!D16</f>
        <v>5</v>
      </c>
      <c r="D1031" s="225">
        <f>Лист14!E16</f>
        <v>5</v>
      </c>
      <c r="E1031" s="225">
        <f>Лист14!F16</f>
        <v>5</v>
      </c>
      <c r="F1031" s="7">
        <f t="shared" si="8"/>
        <v>5</v>
      </c>
      <c r="G1031" s="226"/>
      <c r="H1031" s="135"/>
      <c r="I1031" s="135"/>
      <c r="J1031" s="135"/>
      <c r="K1031" s="135"/>
      <c r="L1031" s="4"/>
      <c r="M1031" s="4"/>
      <c r="N1031" s="4"/>
    </row>
    <row r="1032" spans="1:14" x14ac:dyDescent="0.3">
      <c r="A1032" s="225" t="str">
        <f>Лист14!B43</f>
        <v>Масло сливочное</v>
      </c>
      <c r="B1032" s="225">
        <f>Лист14!C43</f>
        <v>4.5</v>
      </c>
      <c r="C1032" s="225">
        <f>Лист14!D43</f>
        <v>5</v>
      </c>
      <c r="D1032" s="225">
        <f>Лист14!E43</f>
        <v>4.5</v>
      </c>
      <c r="E1032" s="225">
        <f>Лист14!F43</f>
        <v>5</v>
      </c>
      <c r="F1032" s="7">
        <f t="shared" si="8"/>
        <v>5</v>
      </c>
      <c r="G1032" s="226"/>
      <c r="H1032" s="135"/>
      <c r="I1032" s="135"/>
      <c r="J1032" s="135"/>
      <c r="K1032" s="135"/>
      <c r="L1032" s="4"/>
      <c r="M1032" s="4"/>
      <c r="N1032" s="4"/>
    </row>
    <row r="1033" spans="1:14" x14ac:dyDescent="0.3">
      <c r="A1033" s="225" t="str">
        <f>Лист14!B79</f>
        <v>Масло сливочное</v>
      </c>
      <c r="B1033" s="225">
        <f>Лист14!C79</f>
        <v>0.3</v>
      </c>
      <c r="C1033" s="225">
        <f>Лист14!D79</f>
        <v>0.4</v>
      </c>
      <c r="D1033" s="225">
        <f>Лист14!E79</f>
        <v>0.3</v>
      </c>
      <c r="E1033" s="225">
        <f>Лист14!F79</f>
        <v>0.4</v>
      </c>
      <c r="F1033" s="7">
        <f t="shared" si="8"/>
        <v>9.6</v>
      </c>
      <c r="G1033" s="226"/>
      <c r="H1033" s="135"/>
      <c r="I1033" s="135"/>
      <c r="J1033" s="135"/>
      <c r="K1033" s="135"/>
      <c r="L1033" s="4"/>
      <c r="M1033" s="4"/>
      <c r="N1033" s="4"/>
    </row>
    <row r="1034" spans="1:14" x14ac:dyDescent="0.3">
      <c r="A1034" s="225" t="str">
        <f>Лист15!B7</f>
        <v>Масло сливочное</v>
      </c>
      <c r="B1034" s="225">
        <f>Лист15!C7</f>
        <v>2</v>
      </c>
      <c r="C1034" s="225">
        <f>Лист15!D7</f>
        <v>3</v>
      </c>
      <c r="D1034" s="225">
        <f>Лист15!E7</f>
        <v>2</v>
      </c>
      <c r="E1034" s="225">
        <f>Лист15!F7</f>
        <v>3</v>
      </c>
      <c r="F1034" s="7">
        <f t="shared" si="8"/>
        <v>7</v>
      </c>
      <c r="G1034" s="226"/>
      <c r="H1034" s="135"/>
      <c r="I1034" s="135"/>
      <c r="J1034" s="135"/>
      <c r="K1034" s="135"/>
      <c r="L1034" s="4"/>
      <c r="M1034" s="4"/>
      <c r="N1034" s="4"/>
    </row>
    <row r="1035" spans="1:14" x14ac:dyDescent="0.3">
      <c r="A1035" s="225" t="str">
        <f>Лист15!B38</f>
        <v>Масло сливочное</v>
      </c>
      <c r="B1035" s="225">
        <f>Лист15!C38</f>
        <v>4.5</v>
      </c>
      <c r="C1035" s="225">
        <f>Лист15!D38</f>
        <v>5</v>
      </c>
      <c r="D1035" s="225">
        <f>Лист15!E38</f>
        <v>4.5</v>
      </c>
      <c r="E1035" s="225">
        <f>Лист15!F38</f>
        <v>5</v>
      </c>
      <c r="F1035" s="7">
        <f t="shared" si="8"/>
        <v>5</v>
      </c>
      <c r="G1035" s="220"/>
      <c r="H1035" s="3"/>
      <c r="I1035" s="3"/>
      <c r="J1035" s="3"/>
      <c r="K1035" s="3"/>
      <c r="L1035" s="3"/>
      <c r="M1035" s="3"/>
      <c r="N1035" s="3"/>
    </row>
    <row r="1036" spans="1:14" x14ac:dyDescent="0.3">
      <c r="A1036" s="225" t="str">
        <f>Лист15!B61</f>
        <v>Масло сливочное</v>
      </c>
      <c r="B1036" s="225">
        <f>Лист15!C61</f>
        <v>5</v>
      </c>
      <c r="C1036" s="225">
        <f>Лист15!D61</f>
        <v>6</v>
      </c>
      <c r="D1036" s="225">
        <f>Лист15!E61</f>
        <v>5</v>
      </c>
      <c r="E1036" s="225">
        <f>Лист15!F61</f>
        <v>6</v>
      </c>
      <c r="F1036" s="7">
        <f t="shared" si="8"/>
        <v>4</v>
      </c>
      <c r="G1036" s="220"/>
      <c r="H1036" s="3"/>
      <c r="I1036" s="3"/>
      <c r="J1036" s="3"/>
      <c r="K1036" s="3"/>
      <c r="L1036" s="3"/>
      <c r="M1036" s="3"/>
      <c r="N1036" s="3"/>
    </row>
    <row r="1037" spans="1:14" x14ac:dyDescent="0.3">
      <c r="A1037" s="225" t="str">
        <f>Лист16!B7</f>
        <v>Масло сливочное</v>
      </c>
      <c r="B1037" s="225">
        <f>Лист16!C7</f>
        <v>2.5</v>
      </c>
      <c r="C1037" s="225">
        <f>Лист16!D7</f>
        <v>3</v>
      </c>
      <c r="D1037" s="225">
        <f>Лист16!E7</f>
        <v>2.5</v>
      </c>
      <c r="E1037" s="225">
        <f>Лист16!F7</f>
        <v>3</v>
      </c>
      <c r="F1037" s="7">
        <f t="shared" si="8"/>
        <v>7</v>
      </c>
      <c r="G1037" s="226"/>
      <c r="H1037" s="135"/>
      <c r="I1037" s="135"/>
      <c r="J1037" s="135"/>
      <c r="K1037" s="135"/>
      <c r="L1037" s="4"/>
      <c r="M1037" s="4"/>
      <c r="N1037" s="4"/>
    </row>
    <row r="1038" spans="1:14" x14ac:dyDescent="0.3">
      <c r="A1038" s="225" t="str">
        <f>Лист16!B16</f>
        <v>Масло сливочное</v>
      </c>
      <c r="B1038" s="225">
        <f>Лист16!C16</f>
        <v>6</v>
      </c>
      <c r="C1038" s="225">
        <f>Лист16!D16</f>
        <v>6</v>
      </c>
      <c r="D1038" s="225">
        <f>Лист16!E16</f>
        <v>6</v>
      </c>
      <c r="E1038" s="225">
        <f>Лист16!F16</f>
        <v>6</v>
      </c>
      <c r="F1038" s="7">
        <f t="shared" si="8"/>
        <v>4</v>
      </c>
      <c r="G1038" s="226"/>
      <c r="H1038" s="135"/>
      <c r="I1038" s="135"/>
      <c r="J1038" s="135"/>
      <c r="K1038" s="135"/>
      <c r="L1038" s="4"/>
      <c r="M1038" s="4"/>
      <c r="N1038" s="4"/>
    </row>
    <row r="1039" spans="1:14" x14ac:dyDescent="0.3">
      <c r="A1039" s="225" t="str">
        <f>Лист16!B51</f>
        <v>Масло сливочное</v>
      </c>
      <c r="B1039" s="225">
        <f>Лист16!C51</f>
        <v>4.5</v>
      </c>
      <c r="C1039" s="225">
        <f>Лист16!D51</f>
        <v>5</v>
      </c>
      <c r="D1039" s="225">
        <f>Лист16!E51</f>
        <v>4.5</v>
      </c>
      <c r="E1039" s="225">
        <f>Лист16!F51</f>
        <v>5</v>
      </c>
      <c r="F1039" s="7">
        <f t="shared" si="8"/>
        <v>5</v>
      </c>
      <c r="G1039" s="226"/>
      <c r="H1039" s="135"/>
      <c r="I1039" s="135"/>
      <c r="J1039" s="135"/>
      <c r="K1039" s="135"/>
      <c r="L1039" s="4"/>
      <c r="M1039" s="4"/>
      <c r="N1039" s="4"/>
    </row>
    <row r="1040" spans="1:14" x14ac:dyDescent="0.3">
      <c r="A1040" s="225" t="str">
        <f>Лист16!B59</f>
        <v>Масло сливочное</v>
      </c>
      <c r="B1040" s="225">
        <f>Лист16!C59</f>
        <v>1.8</v>
      </c>
      <c r="C1040" s="225">
        <f>Лист16!D59</f>
        <v>2</v>
      </c>
      <c r="D1040" s="225">
        <f>Лист16!E59</f>
        <v>1.8</v>
      </c>
      <c r="E1040" s="225">
        <f>Лист16!F59</f>
        <v>2</v>
      </c>
      <c r="F1040" s="7">
        <f t="shared" si="8"/>
        <v>8</v>
      </c>
      <c r="G1040" s="226"/>
      <c r="H1040" s="135"/>
      <c r="I1040" s="135"/>
      <c r="J1040" s="135"/>
      <c r="K1040" s="135"/>
      <c r="L1040" s="4"/>
      <c r="M1040" s="4"/>
      <c r="N1040" s="4"/>
    </row>
    <row r="1041" spans="1:14" x14ac:dyDescent="0.3">
      <c r="A1041" s="225" t="str">
        <f>Лист16!B63</f>
        <v>Масло сливочное</v>
      </c>
      <c r="B1041" s="225">
        <f>Лист16!C63</f>
        <v>2</v>
      </c>
      <c r="C1041" s="225">
        <f>Лист16!D63</f>
        <v>3</v>
      </c>
      <c r="D1041" s="225">
        <f>Лист16!E63</f>
        <v>2</v>
      </c>
      <c r="E1041" s="225">
        <f>Лист16!F63</f>
        <v>3</v>
      </c>
      <c r="F1041" s="7">
        <f t="shared" si="8"/>
        <v>7</v>
      </c>
      <c r="G1041" s="226"/>
      <c r="H1041" s="135"/>
      <c r="I1041" s="135"/>
      <c r="J1041" s="135"/>
      <c r="K1041" s="135"/>
      <c r="L1041" s="4"/>
      <c r="M1041" s="4"/>
      <c r="N1041" s="4"/>
    </row>
    <row r="1042" spans="1:14" x14ac:dyDescent="0.3">
      <c r="A1042" s="225" t="str">
        <f>Лист16!B65</f>
        <v>Масло сливочное</v>
      </c>
      <c r="B1042" s="225">
        <f>Лист16!C65</f>
        <v>0.5</v>
      </c>
      <c r="C1042" s="225">
        <f>Лист16!D65</f>
        <v>0.8</v>
      </c>
      <c r="D1042" s="225">
        <f>Лист16!E65</f>
        <v>0.5</v>
      </c>
      <c r="E1042" s="225">
        <f>Лист16!F65</f>
        <v>0.8</v>
      </c>
      <c r="F1042" s="7">
        <f t="shared" si="8"/>
        <v>9.1999999999999993</v>
      </c>
      <c r="G1042" s="226"/>
      <c r="H1042" s="135"/>
      <c r="I1042" s="135"/>
      <c r="J1042" s="135"/>
      <c r="K1042" s="135"/>
      <c r="L1042" s="4"/>
      <c r="M1042" s="4"/>
      <c r="N1042" s="4"/>
    </row>
    <row r="1043" spans="1:14" x14ac:dyDescent="0.3">
      <c r="A1043" s="225" t="str">
        <f>Лист16!B82</f>
        <v>Масло сливочное</v>
      </c>
      <c r="B1043" s="225">
        <f>Лист16!C82</f>
        <v>5</v>
      </c>
      <c r="C1043" s="225">
        <f>Лист16!D82</f>
        <v>5</v>
      </c>
      <c r="D1043" s="225">
        <f>Лист16!E82</f>
        <v>5</v>
      </c>
      <c r="E1043" s="225">
        <f>Лист16!F82</f>
        <v>5</v>
      </c>
      <c r="F1043" s="7">
        <f t="shared" si="8"/>
        <v>5</v>
      </c>
      <c r="G1043" s="226"/>
      <c r="H1043" s="135"/>
      <c r="I1043" s="135"/>
      <c r="J1043" s="135"/>
      <c r="K1043" s="135"/>
      <c r="L1043" s="4"/>
      <c r="M1043" s="4"/>
      <c r="N1043" s="4"/>
    </row>
    <row r="1044" spans="1:14" x14ac:dyDescent="0.3">
      <c r="A1044" s="225" t="str">
        <f>Лист17!B7</f>
        <v>Масло сливочное</v>
      </c>
      <c r="B1044" s="225">
        <f>Лист17!C7</f>
        <v>2</v>
      </c>
      <c r="C1044" s="225">
        <f>Лист17!D7</f>
        <v>3</v>
      </c>
      <c r="D1044" s="225">
        <f>Лист17!E7</f>
        <v>2</v>
      </c>
      <c r="E1044" s="225">
        <f>Лист17!F7</f>
        <v>3</v>
      </c>
      <c r="F1044" s="7">
        <f t="shared" si="8"/>
        <v>7</v>
      </c>
      <c r="G1044" s="226"/>
      <c r="H1044" s="135"/>
      <c r="I1044" s="135"/>
      <c r="J1044" s="135"/>
      <c r="K1044" s="135"/>
      <c r="L1044" s="4"/>
      <c r="M1044" s="4"/>
      <c r="N1044" s="4"/>
    </row>
    <row r="1045" spans="1:14" x14ac:dyDescent="0.3">
      <c r="A1045" s="225" t="str">
        <f>Лист17!B15</f>
        <v>Масло сливочное</v>
      </c>
      <c r="B1045" s="225">
        <f>Лист17!C15</f>
        <v>5</v>
      </c>
      <c r="C1045" s="225">
        <f>Лист17!D15</f>
        <v>5</v>
      </c>
      <c r="D1045" s="225">
        <f>Лист17!E15</f>
        <v>5</v>
      </c>
      <c r="E1045" s="225">
        <f>Лист17!F15</f>
        <v>5</v>
      </c>
      <c r="F1045" s="7">
        <f t="shared" si="8"/>
        <v>5</v>
      </c>
      <c r="G1045" s="226"/>
      <c r="H1045" s="135"/>
      <c r="I1045" s="135"/>
      <c r="J1045" s="135"/>
      <c r="K1045" s="135"/>
      <c r="L1045" s="4"/>
      <c r="M1045" s="4"/>
      <c r="N1045" s="4"/>
    </row>
    <row r="1046" spans="1:14" x14ac:dyDescent="0.3">
      <c r="A1046" s="225" t="str">
        <f>Лист17!B40</f>
        <v>Масло сливочное</v>
      </c>
      <c r="B1046" s="225">
        <f>Лист17!C40</f>
        <v>4.5</v>
      </c>
      <c r="C1046" s="225">
        <f>Лист17!D40</f>
        <v>5</v>
      </c>
      <c r="D1046" s="225">
        <f>Лист17!E40</f>
        <v>4.5</v>
      </c>
      <c r="E1046" s="225">
        <f>Лист17!F40</f>
        <v>5</v>
      </c>
      <c r="F1046" s="7">
        <f t="shared" si="8"/>
        <v>5</v>
      </c>
      <c r="G1046" s="226"/>
      <c r="H1046" s="135"/>
      <c r="I1046" s="135"/>
      <c r="J1046" s="135"/>
      <c r="K1046" s="135"/>
      <c r="L1046" s="4"/>
      <c r="M1046" s="4"/>
      <c r="N1046" s="4"/>
    </row>
    <row r="1047" spans="1:14" x14ac:dyDescent="0.3">
      <c r="A1047" s="225" t="str">
        <f>Лист17!B56</f>
        <v>Масло сливочное</v>
      </c>
      <c r="B1047" s="225">
        <f>Лист17!C56</f>
        <v>4</v>
      </c>
      <c r="C1047" s="225">
        <f>Лист17!D56</f>
        <v>6</v>
      </c>
      <c r="D1047" s="225">
        <f>Лист17!E56</f>
        <v>4</v>
      </c>
      <c r="E1047" s="225">
        <f>Лист17!F56</f>
        <v>6</v>
      </c>
      <c r="F1047" s="7">
        <f t="shared" si="8"/>
        <v>4</v>
      </c>
      <c r="G1047" s="226"/>
      <c r="H1047" s="135"/>
      <c r="I1047" s="135"/>
      <c r="J1047" s="135"/>
      <c r="K1047" s="135"/>
      <c r="L1047" s="4"/>
      <c r="M1047" s="4"/>
      <c r="N1047" s="4"/>
    </row>
    <row r="1048" spans="1:14" x14ac:dyDescent="0.3">
      <c r="A1048" s="225" t="str">
        <f>Лист18!B7</f>
        <v>Масло сливочное</v>
      </c>
      <c r="B1048" s="225">
        <f>Лист18!C7</f>
        <v>4</v>
      </c>
      <c r="C1048" s="225">
        <f>Лист18!D7</f>
        <v>6</v>
      </c>
      <c r="D1048" s="225">
        <f>Лист18!E7</f>
        <v>4</v>
      </c>
      <c r="E1048" s="225">
        <f>Лист18!F7</f>
        <v>6</v>
      </c>
      <c r="F1048" s="7">
        <f t="shared" si="8"/>
        <v>4</v>
      </c>
      <c r="G1048" s="226"/>
      <c r="H1048" s="135"/>
      <c r="I1048" s="135"/>
      <c r="J1048" s="135"/>
      <c r="K1048" s="135"/>
      <c r="L1048" s="4"/>
      <c r="M1048" s="4"/>
      <c r="N1048" s="4"/>
    </row>
    <row r="1049" spans="1:14" x14ac:dyDescent="0.3">
      <c r="A1049" s="225" t="str">
        <f>Лист18!B43</f>
        <v>Масло сливочное</v>
      </c>
      <c r="B1049" s="225">
        <f>Лист18!C43</f>
        <v>4.5</v>
      </c>
      <c r="C1049" s="225">
        <f>Лист18!D43</f>
        <v>5</v>
      </c>
      <c r="D1049" s="225">
        <f>Лист18!E43</f>
        <v>4.5</v>
      </c>
      <c r="E1049" s="225">
        <f>Лист18!F43</f>
        <v>5</v>
      </c>
      <c r="F1049" s="7">
        <f t="shared" si="8"/>
        <v>5</v>
      </c>
      <c r="G1049" s="226"/>
      <c r="H1049" s="135"/>
      <c r="I1049" s="135"/>
      <c r="J1049" s="135"/>
      <c r="K1049" s="135"/>
      <c r="L1049" s="4"/>
      <c r="M1049" s="4"/>
      <c r="N1049" s="4"/>
    </row>
    <row r="1050" spans="1:14" x14ac:dyDescent="0.3">
      <c r="A1050" s="225" t="str">
        <f>Лист18!B63</f>
        <v>Масло сливочное</v>
      </c>
      <c r="B1050" s="225">
        <f>Лист18!C63</f>
        <v>2</v>
      </c>
      <c r="C1050" s="225">
        <f>Лист18!D63</f>
        <v>3</v>
      </c>
      <c r="D1050" s="225">
        <f>Лист18!E63</f>
        <v>2</v>
      </c>
      <c r="E1050" s="225">
        <f>Лист18!F63</f>
        <v>3</v>
      </c>
      <c r="F1050" s="7">
        <f t="shared" si="8"/>
        <v>7</v>
      </c>
      <c r="G1050" s="226"/>
      <c r="H1050" s="135"/>
      <c r="I1050" s="135"/>
      <c r="J1050" s="135"/>
      <c r="K1050" s="135"/>
      <c r="L1050" s="4"/>
      <c r="M1050" s="4"/>
      <c r="N1050" s="4"/>
    </row>
    <row r="1051" spans="1:14" x14ac:dyDescent="0.3">
      <c r="A1051" s="225" t="str">
        <f>Лист18!B69</f>
        <v>Масло сливочное</v>
      </c>
      <c r="B1051" s="225">
        <f>Лист18!C69</f>
        <v>1</v>
      </c>
      <c r="C1051" s="225">
        <f>Лист18!D69</f>
        <v>2</v>
      </c>
      <c r="D1051" s="225">
        <f>Лист18!E69</f>
        <v>1</v>
      </c>
      <c r="E1051" s="225">
        <f>Лист18!F69</f>
        <v>2</v>
      </c>
      <c r="F1051" s="7">
        <f t="shared" si="8"/>
        <v>8</v>
      </c>
      <c r="G1051" s="226"/>
      <c r="H1051" s="135"/>
      <c r="I1051" s="135"/>
      <c r="J1051" s="135"/>
      <c r="K1051" s="135"/>
      <c r="L1051" s="4"/>
      <c r="M1051" s="4"/>
      <c r="N1051" s="4"/>
    </row>
    <row r="1052" spans="1:14" x14ac:dyDescent="0.3">
      <c r="A1052" s="225" t="str">
        <f>Лист18!B86</f>
        <v>Масло сливочное</v>
      </c>
      <c r="B1052" s="225">
        <f>Лист18!C86</f>
        <v>3.5</v>
      </c>
      <c r="C1052" s="225">
        <f>Лист18!D86</f>
        <v>4</v>
      </c>
      <c r="D1052" s="225">
        <f>Лист18!E86</f>
        <v>3.5</v>
      </c>
      <c r="E1052" s="225">
        <f>Лист18!F86</f>
        <v>4</v>
      </c>
      <c r="F1052" s="7">
        <f t="shared" si="8"/>
        <v>6</v>
      </c>
      <c r="G1052" s="226"/>
      <c r="H1052" s="226"/>
      <c r="I1052" s="226"/>
      <c r="J1052" s="226"/>
      <c r="K1052" s="226"/>
      <c r="L1052" s="221"/>
      <c r="M1052" s="221"/>
      <c r="N1052" s="221"/>
    </row>
    <row r="1053" spans="1:14" x14ac:dyDescent="0.3">
      <c r="A1053" s="225" t="str">
        <f>Лист19!B7</f>
        <v>Масло сливочное</v>
      </c>
      <c r="B1053" s="225">
        <f>Лист19!C7</f>
        <v>2.5</v>
      </c>
      <c r="C1053" s="225">
        <f>Лист19!D7</f>
        <v>3</v>
      </c>
      <c r="D1053" s="225">
        <f>Лист19!E7</f>
        <v>2.5</v>
      </c>
      <c r="E1053" s="225">
        <f>Лист19!F7</f>
        <v>3</v>
      </c>
      <c r="F1053" s="7">
        <f t="shared" si="8"/>
        <v>7</v>
      </c>
      <c r="G1053" s="220"/>
      <c r="H1053" s="2"/>
      <c r="I1053" s="2"/>
      <c r="J1053" s="2"/>
      <c r="K1053" s="2"/>
      <c r="L1053" s="2"/>
      <c r="M1053" s="2"/>
      <c r="N1053" s="2"/>
    </row>
    <row r="1054" spans="1:14" x14ac:dyDescent="0.3">
      <c r="A1054" s="225" t="str">
        <f>Лист19!B35</f>
        <v>Масло сливочное</v>
      </c>
      <c r="B1054" s="225">
        <f>Лист19!C35</f>
        <v>4.5</v>
      </c>
      <c r="C1054" s="225">
        <f>Лист19!D35</f>
        <v>5</v>
      </c>
      <c r="D1054" s="225">
        <f>Лист19!E35</f>
        <v>4.5</v>
      </c>
      <c r="E1054" s="225">
        <f>Лист19!F35</f>
        <v>5</v>
      </c>
      <c r="F1054" s="7">
        <f t="shared" si="8"/>
        <v>5</v>
      </c>
      <c r="G1054" s="226"/>
      <c r="H1054" s="226"/>
      <c r="I1054" s="226"/>
      <c r="J1054" s="226"/>
      <c r="K1054" s="226"/>
      <c r="L1054" s="221"/>
      <c r="M1054" s="221"/>
      <c r="N1054" s="221"/>
    </row>
    <row r="1055" spans="1:14" x14ac:dyDescent="0.3">
      <c r="A1055" s="225" t="str">
        <f>Лист19!B60</f>
        <v>Масло сливочное</v>
      </c>
      <c r="B1055" s="225">
        <f>Лист19!C60</f>
        <v>6.8</v>
      </c>
      <c r="C1055" s="225">
        <f>Лист19!D60</f>
        <v>10</v>
      </c>
      <c r="D1055" s="225">
        <f>Лист19!E60</f>
        <v>6.8</v>
      </c>
      <c r="E1055" s="225">
        <f>Лист19!F60</f>
        <v>10</v>
      </c>
      <c r="F1055" s="7">
        <f t="shared" si="8"/>
        <v>0</v>
      </c>
      <c r="G1055" s="226"/>
      <c r="H1055" s="135"/>
      <c r="I1055" s="135"/>
      <c r="J1055" s="135"/>
      <c r="K1055" s="135"/>
      <c r="L1055" s="4"/>
      <c r="M1055" s="4"/>
      <c r="N1055" s="4"/>
    </row>
    <row r="1056" spans="1:14" x14ac:dyDescent="0.3">
      <c r="A1056" s="225" t="str">
        <f>Лист19!B70</f>
        <v>Масло сливочное</v>
      </c>
      <c r="B1056" s="225">
        <f>Лист19!C70</f>
        <v>2</v>
      </c>
      <c r="C1056" s="225">
        <f>Лист19!D70</f>
        <v>3</v>
      </c>
      <c r="D1056" s="225">
        <f>Лист19!E70</f>
        <v>2</v>
      </c>
      <c r="E1056" s="225">
        <f>Лист19!F70</f>
        <v>3</v>
      </c>
      <c r="F1056" s="7">
        <f t="shared" si="8"/>
        <v>7</v>
      </c>
      <c r="G1056" s="226"/>
      <c r="H1056" s="135"/>
      <c r="I1056" s="135"/>
      <c r="J1056" s="135"/>
      <c r="K1056" s="135"/>
      <c r="L1056" s="4"/>
      <c r="M1056" s="4"/>
      <c r="N1056" s="4"/>
    </row>
    <row r="1057" spans="1:14" x14ac:dyDescent="0.3">
      <c r="A1057" s="225" t="str">
        <f>Лист19!B88</f>
        <v>Масло сливочное</v>
      </c>
      <c r="B1057" s="225">
        <f>Лист19!C88</f>
        <v>1</v>
      </c>
      <c r="C1057" s="225">
        <f>Лист19!D88</f>
        <v>1</v>
      </c>
      <c r="D1057" s="225">
        <f>Лист19!E88</f>
        <v>1</v>
      </c>
      <c r="E1057" s="225">
        <f>Лист19!F88</f>
        <v>1</v>
      </c>
      <c r="F1057" s="7">
        <f t="shared" si="8"/>
        <v>9</v>
      </c>
      <c r="G1057" s="220"/>
      <c r="H1057" s="3"/>
      <c r="I1057" s="3"/>
      <c r="J1057" s="3"/>
      <c r="K1057" s="3"/>
      <c r="L1057" s="3"/>
      <c r="M1057" s="3"/>
      <c r="N1057" s="3"/>
    </row>
    <row r="1058" spans="1:14" x14ac:dyDescent="0.3">
      <c r="A1058" s="225" t="str">
        <f>Лист20!B16</f>
        <v>Масло сливочное</v>
      </c>
      <c r="B1058" s="225">
        <f>Лист20!C16</f>
        <v>5</v>
      </c>
      <c r="C1058" s="225">
        <f>Лист20!D16</f>
        <v>5</v>
      </c>
      <c r="D1058" s="225">
        <f>Лист20!E16</f>
        <v>5</v>
      </c>
      <c r="E1058" s="225">
        <f>Лист20!F16</f>
        <v>5</v>
      </c>
      <c r="F1058" s="7">
        <f t="shared" si="8"/>
        <v>5</v>
      </c>
      <c r="G1058" s="220"/>
      <c r="H1058" s="3"/>
      <c r="I1058" s="3"/>
      <c r="J1058" s="3"/>
      <c r="K1058" s="3"/>
      <c r="L1058" s="3"/>
      <c r="M1058" s="3"/>
      <c r="N1058" s="3"/>
    </row>
    <row r="1059" spans="1:14" x14ac:dyDescent="0.3">
      <c r="A1059" s="225" t="str">
        <f>Лист20!B49</f>
        <v>Масло сливочное</v>
      </c>
      <c r="B1059" s="225">
        <f>Лист20!C49</f>
        <v>4.5</v>
      </c>
      <c r="C1059" s="225">
        <f>Лист20!D49</f>
        <v>5</v>
      </c>
      <c r="D1059" s="225">
        <f>Лист20!E49</f>
        <v>4.5</v>
      </c>
      <c r="E1059" s="225">
        <f>Лист20!F49</f>
        <v>5</v>
      </c>
      <c r="F1059" s="7">
        <f t="shared" si="8"/>
        <v>5</v>
      </c>
      <c r="G1059" s="220"/>
      <c r="H1059" s="3"/>
      <c r="I1059" s="3"/>
      <c r="J1059" s="3"/>
      <c r="K1059" s="3"/>
      <c r="L1059" s="3"/>
      <c r="M1059" s="3"/>
      <c r="N1059" s="3"/>
    </row>
    <row r="1060" spans="1:14" x14ac:dyDescent="0.3">
      <c r="A1060" s="225" t="str">
        <f>Лист20!B62</f>
        <v>Масло сливочное</v>
      </c>
      <c r="B1060" s="225">
        <f>Лист20!C62</f>
        <v>0.8</v>
      </c>
      <c r="C1060" s="225">
        <f>Лист20!D62</f>
        <v>0.8</v>
      </c>
      <c r="D1060" s="225">
        <f>Лист20!E62</f>
        <v>0.8</v>
      </c>
      <c r="E1060" s="225">
        <f>Лист20!F62</f>
        <v>0.8</v>
      </c>
      <c r="F1060" s="7">
        <f t="shared" si="8"/>
        <v>9.1999999999999993</v>
      </c>
      <c r="G1060" s="220"/>
      <c r="H1060" s="3"/>
      <c r="I1060" s="3"/>
      <c r="J1060" s="3"/>
      <c r="K1060" s="3"/>
      <c r="L1060" s="3"/>
      <c r="M1060" s="3"/>
      <c r="N1060" s="3"/>
    </row>
    <row r="1061" spans="1:14" x14ac:dyDescent="0.3">
      <c r="A1061" s="225" t="str">
        <f>Лист20!B79</f>
        <v>Масло сливочное</v>
      </c>
      <c r="B1061" s="225">
        <f>Лист20!C79</f>
        <v>4</v>
      </c>
      <c r="C1061" s="225">
        <f>Лист20!D79</f>
        <v>6</v>
      </c>
      <c r="D1061" s="225">
        <f>Лист20!E79</f>
        <v>4</v>
      </c>
      <c r="E1061" s="225">
        <f>Лист20!F79</f>
        <v>6</v>
      </c>
      <c r="F1061" s="7">
        <f t="shared" si="8"/>
        <v>4</v>
      </c>
      <c r="G1061" s="226"/>
      <c r="H1061" s="135"/>
      <c r="I1061" s="135"/>
      <c r="J1061" s="135"/>
      <c r="K1061" s="135"/>
      <c r="L1061" s="4"/>
      <c r="M1061" s="4"/>
      <c r="N1061" s="4"/>
    </row>
    <row r="1062" spans="1:14" x14ac:dyDescent="0.3">
      <c r="A1062" s="225" t="str">
        <f>Лист20!B89</f>
        <v>Масло сливочное</v>
      </c>
      <c r="B1062" s="225">
        <f>Лист20!C89</f>
        <v>0.8</v>
      </c>
      <c r="C1062" s="225">
        <f>Лист20!D89</f>
        <v>1</v>
      </c>
      <c r="D1062" s="225">
        <f>Лист20!E89</f>
        <v>0.8</v>
      </c>
      <c r="E1062" s="225">
        <f>Лист20!F89</f>
        <v>1</v>
      </c>
      <c r="F1062" s="7">
        <f t="shared" si="8"/>
        <v>9</v>
      </c>
      <c r="G1062" s="227"/>
      <c r="H1062" s="227"/>
      <c r="I1062" s="227"/>
      <c r="J1062" s="227"/>
      <c r="K1062" s="227"/>
      <c r="L1062" s="10"/>
      <c r="M1062" s="10"/>
      <c r="N1062" s="10"/>
    </row>
    <row r="1063" spans="1:14" s="1" customFormat="1" x14ac:dyDescent="0.3">
      <c r="A1063" s="225" t="str">
        <f>Лист1!B9</f>
        <v xml:space="preserve">Масло сливочное </v>
      </c>
      <c r="B1063" s="225">
        <f>Лист1!C9</f>
        <v>1</v>
      </c>
      <c r="C1063" s="225">
        <f>Лист1!D9</f>
        <v>2</v>
      </c>
      <c r="D1063" s="225">
        <f>Лист1!E9</f>
        <v>1</v>
      </c>
      <c r="E1063" s="225">
        <f>Лист1!F9</f>
        <v>2</v>
      </c>
      <c r="F1063" s="7">
        <f t="shared" si="8"/>
        <v>8</v>
      </c>
      <c r="G1063" s="227"/>
      <c r="H1063" s="227"/>
      <c r="I1063" s="227"/>
      <c r="J1063" s="227"/>
      <c r="K1063" s="227"/>
      <c r="L1063" s="10"/>
      <c r="M1063" s="10"/>
      <c r="N1063" s="10"/>
    </row>
    <row r="1064" spans="1:14" x14ac:dyDescent="0.3">
      <c r="A1064" s="225" t="str">
        <f>Лист6!B7</f>
        <v xml:space="preserve">Масло сливочное </v>
      </c>
      <c r="B1064" s="225">
        <f>Лист6!C7</f>
        <v>2</v>
      </c>
      <c r="C1064" s="225">
        <f>Лист6!D7</f>
        <v>3</v>
      </c>
      <c r="D1064" s="225">
        <f>Лист6!E7</f>
        <v>2</v>
      </c>
      <c r="E1064" s="225">
        <f>Лист6!F7</f>
        <v>3</v>
      </c>
      <c r="F1064" s="7">
        <f t="shared" si="8"/>
        <v>7</v>
      </c>
      <c r="G1064" s="226"/>
      <c r="H1064" s="135"/>
      <c r="I1064" s="135"/>
      <c r="J1064" s="135"/>
      <c r="K1064" s="135"/>
      <c r="L1064" s="4"/>
      <c r="M1064" s="4"/>
      <c r="N1064" s="4"/>
    </row>
    <row r="1065" spans="1:14" x14ac:dyDescent="0.3">
      <c r="A1065" s="225" t="str">
        <f>Лист9!B65</f>
        <v xml:space="preserve">Масло сливочное </v>
      </c>
      <c r="B1065" s="225">
        <f>Лист9!C65</f>
        <v>0.8</v>
      </c>
      <c r="C1065" s="225">
        <f>Лист9!D65</f>
        <v>1</v>
      </c>
      <c r="D1065" s="225">
        <f>Лист9!E65</f>
        <v>0.8</v>
      </c>
      <c r="E1065" s="225">
        <f>Лист9!F65</f>
        <v>1</v>
      </c>
      <c r="F1065" s="7">
        <f t="shared" si="8"/>
        <v>9</v>
      </c>
      <c r="G1065" s="226"/>
      <c r="H1065" s="135"/>
      <c r="I1065" s="135"/>
      <c r="J1065" s="135"/>
      <c r="K1065" s="135"/>
      <c r="L1065" s="4"/>
      <c r="M1065" s="4"/>
      <c r="N1065" s="4"/>
    </row>
    <row r="1066" spans="1:14" x14ac:dyDescent="0.3">
      <c r="A1066" s="225" t="str">
        <f>Лист10!B7</f>
        <v xml:space="preserve">Масло сливочное </v>
      </c>
      <c r="B1066" s="225">
        <f>Лист10!C7</f>
        <v>2.5</v>
      </c>
      <c r="C1066" s="225">
        <f>Лист10!D7</f>
        <v>3</v>
      </c>
      <c r="D1066" s="225">
        <f>Лист10!E7</f>
        <v>2.5</v>
      </c>
      <c r="E1066" s="225">
        <f>Лист10!F7</f>
        <v>3</v>
      </c>
      <c r="F1066" s="7">
        <f t="shared" si="8"/>
        <v>7</v>
      </c>
      <c r="G1066" s="226"/>
      <c r="H1066" s="135"/>
      <c r="I1066" s="135"/>
      <c r="J1066" s="135"/>
      <c r="K1066" s="135"/>
      <c r="L1066" s="4"/>
      <c r="M1066" s="4"/>
      <c r="N1066" s="4"/>
    </row>
    <row r="1067" spans="1:14" x14ac:dyDescent="0.3">
      <c r="A1067" s="225" t="str">
        <f>Лист11!B8</f>
        <v xml:space="preserve">Масло сливочное </v>
      </c>
      <c r="B1067" s="225">
        <f>Лист11!C8</f>
        <v>4</v>
      </c>
      <c r="C1067" s="225">
        <f>Лист11!D8</f>
        <v>5</v>
      </c>
      <c r="D1067" s="225">
        <f>Лист11!E8</f>
        <v>4</v>
      </c>
      <c r="E1067" s="225">
        <f>Лист11!F8</f>
        <v>5</v>
      </c>
      <c r="F1067" s="7">
        <f t="shared" si="8"/>
        <v>5</v>
      </c>
      <c r="G1067" s="226"/>
      <c r="H1067" s="135"/>
      <c r="I1067" s="135"/>
      <c r="J1067" s="135"/>
      <c r="K1067" s="135"/>
      <c r="L1067" s="4"/>
      <c r="M1067" s="4"/>
      <c r="N1067" s="4"/>
    </row>
    <row r="1068" spans="1:14" x14ac:dyDescent="0.3">
      <c r="A1068" s="225" t="str">
        <f>Лист20!B8</f>
        <v xml:space="preserve">Масло сливочное </v>
      </c>
      <c r="B1068" s="225">
        <f>Лист20!C8</f>
        <v>2.5</v>
      </c>
      <c r="C1068" s="225">
        <f>Лист20!D8</f>
        <v>3</v>
      </c>
      <c r="D1068" s="225">
        <f>Лист20!E8</f>
        <v>2.5</v>
      </c>
      <c r="E1068" s="225">
        <f>Лист20!F8</f>
        <v>3</v>
      </c>
      <c r="F1068" s="7">
        <f t="shared" si="8"/>
        <v>7</v>
      </c>
      <c r="G1068" s="226"/>
      <c r="H1068" s="226"/>
      <c r="I1068" s="226"/>
      <c r="J1068" s="226"/>
      <c r="K1068" s="226"/>
      <c r="L1068" s="221"/>
      <c r="M1068" s="221"/>
      <c r="N1068" s="221"/>
    </row>
    <row r="1069" spans="1:14" x14ac:dyDescent="0.3">
      <c r="A1069" s="225" t="str">
        <f>Лист1!B91</f>
        <v>Молоко</v>
      </c>
      <c r="B1069" s="225">
        <f>Лист1!C91</f>
        <v>9</v>
      </c>
      <c r="C1069" s="225">
        <f>Лист1!D91</f>
        <v>9</v>
      </c>
      <c r="D1069" s="225">
        <f>Лист1!E91</f>
        <v>9</v>
      </c>
      <c r="E1069" s="225">
        <f>Лист1!F91</f>
        <v>9</v>
      </c>
      <c r="F1069" s="7"/>
      <c r="G1069" s="7" t="str">
        <f>A1069</f>
        <v>Молоко</v>
      </c>
      <c r="H1069" s="219">
        <f>B1069+B1072+B1073+B1074+B1076+B1075+B1077+B1078+B1079+B1080+B1081+B1082+B1083+B1084+B1085+B1086+B1087+B1088+B1089+B1090+B1091+B1092+B1093+B1094+B1095+B1096+B1097+B1098+B1099+B1100+B1101+B1102+B1103+B1104+B1105+B1106+B1107+B1108+B1109+B1110+B1111+B1112+B1113+B1114+B1115++B1117+B1116+B1118+B1119+B1120+B1121+B1122+B1123+B1124+B1125+B1126+B1127+B1128+B1129+B1130+B1131+B1132+B1133+B1134+B1135+B1136+B1071+B1070</f>
        <v>4651</v>
      </c>
      <c r="I1069" s="219">
        <f>C1069+C1072+C1073+C1074+C1076+C1075+C1077+C1078+C1079+C1080+C1081+C1082+C1083+C1084+C1085+C1086+C1087+C1088+C1089+C1090+C1091+C1092+C1093+C1094+C1095+C1096+C1097+C1098+C1099+C1100+C1101+C1102+C1103+C1104+C1105+C1106+C1107+C1108+C1109+C1110+C1111+C1112+C1113+C1114+C1115++C1117+C1116+C1118+C1119+C1120+C1121+C1122+C1123+C1124+C1125+C1126+C1127+C1128+C1129+C1130+C1131+C1132+C1133+C1134+C1135+C1136+C1071+C1070</f>
        <v>5827</v>
      </c>
      <c r="J1069" s="219">
        <f>D1069+D1072+D1073+D1074+D1076+D1075+D1077+D1078+D1079+D1080+D1081+D1082+D1083+D1084+D1085+D1086+D1087+D1088+D1089+D1090+D1091+D1092+D1093+D1094+D1095+D1096+D1097+D1098+D1099+D1100+D1101+D1102+D1103+D1104+D1105+D1106+D1107+D1108+D1109+D1110+D1111+D1112+D1113+D1114+D1115++D1117+D1116+D1118+D1119+D1120+D1121+D1122+D1123+D1124+D1125+D1126+D1127+D1128+D1129+D1130+D1131+D1132+D1133+D1134+D1135+D1136+D1071+D1070</f>
        <v>4651</v>
      </c>
      <c r="K1069" s="219">
        <f>E1069+E1072+E1073+E1074+E1076+E1075+E1077+E1078+E1079+E1080+E1081+E1082+E1083+E1084+E1085+E1086+E1087+E1088+E1089+E1090+E1091+E1092+E1093+E1094+E1095+E1096+E1097+E1098+E1099+E1100+E1101+E1102+E1103+E1104+E1105+E1106+E1107+E1108+E1109+E1110+E1111+E1112+E1113+E1114+E1115++E1117+E1116+E1118+E1119+E1120+E1121+E1122+E1123+E1124+E1125+E1126+E1127+E1128+E1129+E1130+E1131+E1132+E1133+E1134+E1135+E1136+E1071+E1070</f>
        <v>5827</v>
      </c>
      <c r="L1069" s="2"/>
      <c r="M1069" s="2"/>
      <c r="N1069" s="2"/>
    </row>
    <row r="1070" spans="1:14" s="220" customFormat="1" x14ac:dyDescent="0.3">
      <c r="A1070" s="225" t="str">
        <f>Лист10!B53</f>
        <v xml:space="preserve">Молоко </v>
      </c>
      <c r="B1070" s="225">
        <f>Лист10!C53</f>
        <v>11</v>
      </c>
      <c r="C1070" s="225">
        <f>Лист10!D53</f>
        <v>11</v>
      </c>
      <c r="D1070" s="225">
        <f>Лист10!E53</f>
        <v>11</v>
      </c>
      <c r="E1070" s="225">
        <f>Лист10!F53</f>
        <v>11</v>
      </c>
      <c r="F1070" s="7"/>
      <c r="G1070" s="7"/>
      <c r="H1070" s="219"/>
      <c r="I1070" s="219"/>
      <c r="J1070" s="219"/>
      <c r="K1070" s="219"/>
      <c r="L1070" s="2"/>
      <c r="M1070" s="2"/>
      <c r="N1070" s="2"/>
    </row>
    <row r="1071" spans="1:14" s="1" customFormat="1" x14ac:dyDescent="0.3">
      <c r="A1071" s="225" t="str">
        <f>Лист4!B86</f>
        <v xml:space="preserve">Молоко  </v>
      </c>
      <c r="B1071" s="225">
        <f>Лист4!C86</f>
        <v>20</v>
      </c>
      <c r="C1071" s="225">
        <f>Лист4!D86</f>
        <v>30</v>
      </c>
      <c r="D1071" s="225">
        <f>Лист4!E86</f>
        <v>20</v>
      </c>
      <c r="E1071" s="225">
        <f>Лист4!F86</f>
        <v>30</v>
      </c>
      <c r="F1071" s="7"/>
      <c r="G1071" s="7"/>
      <c r="H1071" s="219"/>
      <c r="I1071" s="219"/>
      <c r="J1071" s="219"/>
      <c r="K1071" s="219"/>
      <c r="L1071" s="2"/>
      <c r="M1071" s="2"/>
      <c r="N1071" s="2"/>
    </row>
    <row r="1072" spans="1:14" x14ac:dyDescent="0.3">
      <c r="A1072" s="225" t="str">
        <f>Лист6!B69</f>
        <v>Молоко</v>
      </c>
      <c r="B1072" s="225">
        <f>Лист6!C69</f>
        <v>40</v>
      </c>
      <c r="C1072" s="225">
        <f>Лист6!D69</f>
        <v>48</v>
      </c>
      <c r="D1072" s="225">
        <f>Лист6!E69</f>
        <v>40</v>
      </c>
      <c r="E1072" s="225">
        <f>Лист6!F69</f>
        <v>48</v>
      </c>
      <c r="F1072" s="7"/>
      <c r="G1072" s="226"/>
      <c r="H1072" s="135"/>
      <c r="I1072" s="135"/>
      <c r="J1072" s="135"/>
      <c r="K1072" s="135"/>
      <c r="L1072" s="4"/>
      <c r="M1072" s="4"/>
      <c r="N1072" s="4"/>
    </row>
    <row r="1073" spans="1:14" x14ac:dyDescent="0.3">
      <c r="A1073" s="225" t="str">
        <f>Лист6!B72</f>
        <v>Молоко</v>
      </c>
      <c r="B1073" s="225">
        <f>Лист6!C72</f>
        <v>15</v>
      </c>
      <c r="C1073" s="225">
        <f>Лист6!D72</f>
        <v>20</v>
      </c>
      <c r="D1073" s="225">
        <f>Лист6!E72</f>
        <v>15</v>
      </c>
      <c r="E1073" s="225">
        <f>Лист6!F72</f>
        <v>20</v>
      </c>
      <c r="F1073" s="7"/>
      <c r="G1073" s="226"/>
      <c r="H1073" s="135"/>
      <c r="I1073" s="135"/>
      <c r="J1073" s="135"/>
      <c r="K1073" s="135"/>
      <c r="L1073" s="4"/>
      <c r="M1073" s="4"/>
      <c r="N1073" s="4"/>
    </row>
    <row r="1074" spans="1:14" x14ac:dyDescent="0.3">
      <c r="A1074" s="225" t="str">
        <f>Лист8!B82</f>
        <v>Молоко</v>
      </c>
      <c r="B1074" s="225">
        <f>Лист8!C82</f>
        <v>24</v>
      </c>
      <c r="C1074" s="225">
        <f>Лист8!D82</f>
        <v>44</v>
      </c>
      <c r="D1074" s="225">
        <f>Лист8!E82</f>
        <v>24</v>
      </c>
      <c r="E1074" s="225">
        <f>Лист8!F82</f>
        <v>44</v>
      </c>
      <c r="F1074" s="7"/>
      <c r="G1074" s="226"/>
      <c r="H1074" s="135"/>
      <c r="I1074" s="135"/>
      <c r="J1074" s="135"/>
      <c r="K1074" s="135"/>
      <c r="L1074" s="4"/>
      <c r="M1074" s="4"/>
      <c r="N1074" s="4"/>
    </row>
    <row r="1075" spans="1:14" x14ac:dyDescent="0.3">
      <c r="A1075" s="225" t="str">
        <f>Лист12!B99</f>
        <v>Молоко</v>
      </c>
      <c r="B1075" s="225">
        <f>Лист12!C99</f>
        <v>2</v>
      </c>
      <c r="C1075" s="225">
        <f>Лист12!D99</f>
        <v>2</v>
      </c>
      <c r="D1075" s="225">
        <f>Лист12!E99</f>
        <v>2</v>
      </c>
      <c r="E1075" s="225">
        <f>Лист12!F99</f>
        <v>2</v>
      </c>
      <c r="F1075" s="7"/>
      <c r="G1075" s="226"/>
      <c r="H1075" s="135"/>
      <c r="I1075" s="135"/>
      <c r="J1075" s="135"/>
      <c r="K1075" s="135"/>
      <c r="L1075" s="4"/>
      <c r="M1075" s="4"/>
      <c r="N1075" s="4"/>
    </row>
    <row r="1076" spans="1:14" x14ac:dyDescent="0.3">
      <c r="A1076" s="225" t="str">
        <f>Лист13!B6</f>
        <v>Молоко</v>
      </c>
      <c r="B1076" s="225">
        <f>Лист13!C6</f>
        <v>150</v>
      </c>
      <c r="C1076" s="225">
        <f>Лист13!D6</f>
        <v>175</v>
      </c>
      <c r="D1076" s="225">
        <f>Лист13!E6</f>
        <v>150</v>
      </c>
      <c r="E1076" s="225">
        <f>Лист13!F6</f>
        <v>175</v>
      </c>
      <c r="F1076" s="7"/>
      <c r="G1076" s="226"/>
      <c r="H1076" s="135"/>
      <c r="I1076" s="135"/>
      <c r="J1076" s="135"/>
      <c r="K1076" s="135"/>
      <c r="L1076" s="4"/>
      <c r="M1076" s="4"/>
      <c r="N1076" s="4"/>
    </row>
    <row r="1077" spans="1:14" x14ac:dyDescent="0.3">
      <c r="A1077" s="225" t="str">
        <f>Лист13!B87</f>
        <v>Молоко</v>
      </c>
      <c r="B1077" s="225">
        <f>Лист13!C87</f>
        <v>15</v>
      </c>
      <c r="C1077" s="225">
        <f>Лист13!D87</f>
        <v>20</v>
      </c>
      <c r="D1077" s="225">
        <f>Лист13!E87</f>
        <v>15</v>
      </c>
      <c r="E1077" s="225">
        <f>Лист13!F87</f>
        <v>20</v>
      </c>
      <c r="F1077" s="7"/>
      <c r="G1077" s="226"/>
      <c r="H1077" s="135"/>
      <c r="I1077" s="135"/>
      <c r="J1077" s="135"/>
      <c r="K1077" s="135"/>
      <c r="L1077" s="4"/>
      <c r="M1077" s="4"/>
      <c r="N1077" s="4"/>
    </row>
    <row r="1078" spans="1:14" x14ac:dyDescent="0.3">
      <c r="A1078" s="225" t="str">
        <f>Лист16!B83</f>
        <v>Молоко</v>
      </c>
      <c r="B1078" s="225">
        <f>Лист16!C83</f>
        <v>23</v>
      </c>
      <c r="C1078" s="225">
        <f>Лист16!D83</f>
        <v>23</v>
      </c>
      <c r="D1078" s="225">
        <f>Лист16!E83</f>
        <v>23</v>
      </c>
      <c r="E1078" s="225">
        <f>Лист16!F83</f>
        <v>23</v>
      </c>
      <c r="F1078" s="7"/>
      <c r="G1078" s="226"/>
      <c r="H1078" s="135"/>
      <c r="I1078" s="135"/>
      <c r="J1078" s="135"/>
      <c r="K1078" s="135"/>
      <c r="L1078" s="4"/>
      <c r="M1078" s="4"/>
      <c r="N1078" s="4"/>
    </row>
    <row r="1079" spans="1:14" x14ac:dyDescent="0.3">
      <c r="A1079" s="225" t="str">
        <f>Лист1!B6</f>
        <v xml:space="preserve">Молоко </v>
      </c>
      <c r="B1079" s="225">
        <f>Лист1!C6</f>
        <v>105</v>
      </c>
      <c r="C1079" s="225">
        <f>Лист1!D6</f>
        <v>141</v>
      </c>
      <c r="D1079" s="225">
        <f>Лист1!E6</f>
        <v>105</v>
      </c>
      <c r="E1079" s="225">
        <f>Лист1!F6</f>
        <v>141</v>
      </c>
      <c r="F1079" s="7"/>
      <c r="G1079" s="226"/>
      <c r="H1079" s="135"/>
      <c r="I1079" s="135"/>
      <c r="J1079" s="135"/>
      <c r="K1079" s="135"/>
      <c r="L1079" s="4"/>
      <c r="M1079" s="4"/>
      <c r="N1079" s="4"/>
    </row>
    <row r="1080" spans="1:14" x14ac:dyDescent="0.3">
      <c r="A1080" s="225" t="str">
        <f>Лист1!B12</f>
        <v xml:space="preserve">Молоко </v>
      </c>
      <c r="B1080" s="225">
        <f>Лист1!C12</f>
        <v>101</v>
      </c>
      <c r="C1080" s="225">
        <f>Лист1!D12</f>
        <v>127</v>
      </c>
      <c r="D1080" s="225">
        <f>Лист1!E12</f>
        <v>101</v>
      </c>
      <c r="E1080" s="225">
        <f>Лист1!F12</f>
        <v>127</v>
      </c>
      <c r="F1080" s="7"/>
      <c r="G1080" s="226"/>
      <c r="H1080" s="135"/>
      <c r="I1080" s="135"/>
      <c r="J1080" s="135"/>
      <c r="K1080" s="135"/>
      <c r="L1080" s="4"/>
      <c r="M1080" s="4"/>
      <c r="N1080" s="4"/>
    </row>
    <row r="1081" spans="1:14" x14ac:dyDescent="0.3">
      <c r="A1081" s="225" t="str">
        <f>Лист2!B8</f>
        <v xml:space="preserve">Молоко </v>
      </c>
      <c r="B1081" s="225">
        <f>Лист2!C8</f>
        <v>110</v>
      </c>
      <c r="C1081" s="225">
        <f>Лист2!D8</f>
        <v>146</v>
      </c>
      <c r="D1081" s="225">
        <f>Лист2!E8</f>
        <v>110</v>
      </c>
      <c r="E1081" s="225">
        <f>Лист2!F8</f>
        <v>146</v>
      </c>
      <c r="F1081" s="7"/>
      <c r="G1081" s="220"/>
      <c r="H1081" s="3"/>
      <c r="I1081" s="3"/>
      <c r="J1081" s="3"/>
      <c r="K1081" s="3"/>
      <c r="L1081" s="3"/>
      <c r="M1081" s="3"/>
      <c r="N1081" s="3"/>
    </row>
    <row r="1082" spans="1:14" x14ac:dyDescent="0.3">
      <c r="A1082" s="225" t="str">
        <f>Лист2!B11</f>
        <v xml:space="preserve">Молоко </v>
      </c>
      <c r="B1082" s="225">
        <f>Лист2!C11</f>
        <v>101</v>
      </c>
      <c r="C1082" s="225">
        <f>Лист2!D11</f>
        <v>127</v>
      </c>
      <c r="D1082" s="225">
        <f>Лист2!E11</f>
        <v>101</v>
      </c>
      <c r="E1082" s="225">
        <f>Лист2!F11</f>
        <v>127</v>
      </c>
      <c r="F1082" s="7"/>
      <c r="G1082" s="220"/>
      <c r="H1082" s="3"/>
      <c r="I1082" s="3"/>
      <c r="J1082" s="3"/>
      <c r="K1082" s="3"/>
      <c r="L1082" s="3"/>
      <c r="M1082" s="3"/>
      <c r="N1082" s="3"/>
    </row>
    <row r="1083" spans="1:14" x14ac:dyDescent="0.3">
      <c r="A1083" s="225" t="str">
        <f>Лист2!B20</f>
        <v xml:space="preserve">Молоко </v>
      </c>
      <c r="B1083" s="225">
        <f>Лист2!C20</f>
        <v>105</v>
      </c>
      <c r="C1083" s="225">
        <f>Лист2!D20</f>
        <v>105</v>
      </c>
      <c r="D1083" s="225">
        <f>Лист2!E20</f>
        <v>105</v>
      </c>
      <c r="E1083" s="225">
        <f>Лист2!F20</f>
        <v>105</v>
      </c>
      <c r="F1083" s="7"/>
      <c r="G1083" s="226"/>
      <c r="H1083" s="135"/>
      <c r="I1083" s="135"/>
      <c r="J1083" s="135"/>
      <c r="K1083" s="135"/>
      <c r="L1083" s="4"/>
      <c r="M1083" s="4"/>
      <c r="N1083" s="4"/>
    </row>
    <row r="1084" spans="1:14" x14ac:dyDescent="0.3">
      <c r="A1084" s="225" t="str">
        <f>Лист2!B56</f>
        <v xml:space="preserve">Молоко </v>
      </c>
      <c r="B1084" s="225">
        <f>Лист2!C56</f>
        <v>8</v>
      </c>
      <c r="C1084" s="225">
        <f>Лист2!D56</f>
        <v>10</v>
      </c>
      <c r="D1084" s="225">
        <f>Лист2!E56</f>
        <v>8</v>
      </c>
      <c r="E1084" s="225">
        <f>Лист2!F56</f>
        <v>10</v>
      </c>
      <c r="F1084" s="7"/>
      <c r="G1084" s="220"/>
      <c r="H1084" s="2"/>
      <c r="I1084" s="2"/>
      <c r="J1084" s="2"/>
      <c r="K1084" s="2"/>
      <c r="L1084" s="2"/>
      <c r="M1084" s="2"/>
      <c r="N1084" s="2"/>
    </row>
    <row r="1085" spans="1:14" x14ac:dyDescent="0.3">
      <c r="A1085" s="225" t="str">
        <f>Лист3!B6</f>
        <v xml:space="preserve">Молоко </v>
      </c>
      <c r="B1085" s="225">
        <f>Лист3!C6</f>
        <v>110</v>
      </c>
      <c r="C1085" s="225">
        <f>Лист3!D6</f>
        <v>146</v>
      </c>
      <c r="D1085" s="225">
        <f>Лист3!E6</f>
        <v>110</v>
      </c>
      <c r="E1085" s="225">
        <f>Лист3!F6</f>
        <v>146</v>
      </c>
      <c r="F1085" s="7"/>
      <c r="G1085" s="220"/>
      <c r="H1085" s="2"/>
      <c r="I1085" s="2"/>
      <c r="J1085" s="2"/>
      <c r="K1085" s="2"/>
      <c r="L1085" s="2"/>
      <c r="M1085" s="2"/>
      <c r="N1085" s="2"/>
    </row>
    <row r="1086" spans="1:14" x14ac:dyDescent="0.3">
      <c r="A1086" s="225" t="str">
        <f>Лист3!B11</f>
        <v xml:space="preserve">Молоко </v>
      </c>
      <c r="B1086" s="225">
        <f>Лист3!C11</f>
        <v>60</v>
      </c>
      <c r="C1086" s="225">
        <f>Лист3!D11</f>
        <v>70</v>
      </c>
      <c r="D1086" s="225">
        <f>Лист3!E11</f>
        <v>60</v>
      </c>
      <c r="E1086" s="225">
        <f>Лист3!F11</f>
        <v>70</v>
      </c>
      <c r="F1086" s="7"/>
      <c r="G1086" s="226"/>
      <c r="H1086" s="226"/>
      <c r="I1086" s="226"/>
      <c r="J1086" s="226"/>
      <c r="K1086" s="226"/>
      <c r="L1086" s="221"/>
      <c r="M1086" s="221"/>
      <c r="N1086" s="221"/>
    </row>
    <row r="1087" spans="1:14" x14ac:dyDescent="0.3">
      <c r="A1087" s="225" t="str">
        <f>Лист3!B73</f>
        <v xml:space="preserve">Молоко </v>
      </c>
      <c r="B1087" s="225">
        <f>Лист3!C73</f>
        <v>15</v>
      </c>
      <c r="C1087" s="225">
        <f>Лист3!D73</f>
        <v>20</v>
      </c>
      <c r="D1087" s="225">
        <f>Лист3!E73</f>
        <v>15</v>
      </c>
      <c r="E1087" s="225">
        <f>Лист3!F73</f>
        <v>20</v>
      </c>
      <c r="F1087" s="7"/>
      <c r="G1087" s="220"/>
      <c r="H1087" s="2"/>
      <c r="I1087" s="2"/>
      <c r="J1087" s="2"/>
      <c r="K1087" s="2"/>
      <c r="L1087" s="2"/>
      <c r="M1087" s="2"/>
      <c r="N1087" s="2"/>
    </row>
    <row r="1088" spans="1:14" x14ac:dyDescent="0.3">
      <c r="A1088" s="225" t="str">
        <f>Лист3!B85</f>
        <v xml:space="preserve">Молоко </v>
      </c>
      <c r="B1088" s="225">
        <f>Лист3!C85</f>
        <v>13</v>
      </c>
      <c r="C1088" s="225">
        <f>Лист3!D85</f>
        <v>13</v>
      </c>
      <c r="D1088" s="225">
        <f>Лист3!E85</f>
        <v>13</v>
      </c>
      <c r="E1088" s="225">
        <f>Лист3!F85</f>
        <v>13</v>
      </c>
      <c r="F1088" s="7"/>
      <c r="G1088" s="220"/>
      <c r="H1088" s="2"/>
      <c r="I1088" s="2"/>
      <c r="J1088" s="2"/>
      <c r="K1088" s="2"/>
      <c r="L1088" s="2"/>
      <c r="M1088" s="2"/>
      <c r="N1088" s="2"/>
    </row>
    <row r="1089" spans="1:14" x14ac:dyDescent="0.3">
      <c r="A1089" s="225" t="str">
        <f>Лист4!B6</f>
        <v xml:space="preserve">Молоко </v>
      </c>
      <c r="B1089" s="225">
        <f>Лист4!C6</f>
        <v>110</v>
      </c>
      <c r="C1089" s="225">
        <f>Лист4!D6</f>
        <v>147</v>
      </c>
      <c r="D1089" s="225">
        <f>Лист4!E6</f>
        <v>110</v>
      </c>
      <c r="E1089" s="225">
        <f>Лист4!F6</f>
        <v>147</v>
      </c>
      <c r="F1089" s="7"/>
      <c r="G1089" s="226"/>
      <c r="H1089" s="226"/>
      <c r="I1089" s="226"/>
      <c r="J1089" s="226"/>
      <c r="K1089" s="226"/>
      <c r="L1089" s="221"/>
      <c r="M1089" s="221"/>
      <c r="N1089" s="221"/>
    </row>
    <row r="1090" spans="1:14" x14ac:dyDescent="0.3">
      <c r="A1090" s="225" t="str">
        <f>Лист4!B11</f>
        <v xml:space="preserve">Молоко </v>
      </c>
      <c r="B1090" s="225">
        <f>Лист4!C11</f>
        <v>101</v>
      </c>
      <c r="C1090" s="225">
        <f>Лист4!D11</f>
        <v>127</v>
      </c>
      <c r="D1090" s="225">
        <f>Лист4!E11</f>
        <v>101</v>
      </c>
      <c r="E1090" s="225">
        <f>Лист4!F11</f>
        <v>127</v>
      </c>
      <c r="F1090" s="7"/>
      <c r="G1090" s="226"/>
      <c r="H1090" s="226"/>
      <c r="I1090" s="226"/>
      <c r="J1090" s="226"/>
      <c r="K1090" s="226"/>
      <c r="L1090" s="221"/>
      <c r="M1090" s="221"/>
      <c r="N1090" s="221"/>
    </row>
    <row r="1091" spans="1:14" x14ac:dyDescent="0.3">
      <c r="A1091" s="225" t="str">
        <f>Лист5!B6</f>
        <v xml:space="preserve">Молоко </v>
      </c>
      <c r="B1091" s="225">
        <f>Лист5!C6</f>
        <v>100</v>
      </c>
      <c r="C1091" s="225">
        <f>Лист5!D6</f>
        <v>133</v>
      </c>
      <c r="D1091" s="225">
        <f>Лист5!E6</f>
        <v>100</v>
      </c>
      <c r="E1091" s="225">
        <f>Лист5!F6</f>
        <v>133</v>
      </c>
      <c r="F1091" s="7"/>
      <c r="G1091" s="226"/>
      <c r="H1091" s="226"/>
      <c r="I1091" s="226"/>
      <c r="J1091" s="226"/>
      <c r="K1091" s="226"/>
      <c r="L1091" s="221"/>
      <c r="M1091" s="221"/>
      <c r="N1091" s="221"/>
    </row>
    <row r="1092" spans="1:14" x14ac:dyDescent="0.3">
      <c r="A1092" s="225" t="str">
        <f>Лист5!B11</f>
        <v xml:space="preserve">Молоко </v>
      </c>
      <c r="B1092" s="225">
        <f>Лист5!C11</f>
        <v>101</v>
      </c>
      <c r="C1092" s="225">
        <f>Лист5!D11</f>
        <v>127</v>
      </c>
      <c r="D1092" s="225">
        <f>Лист5!E11</f>
        <v>101</v>
      </c>
      <c r="E1092" s="225">
        <f>Лист5!F11</f>
        <v>127</v>
      </c>
      <c r="F1092" s="7"/>
      <c r="G1092" s="226"/>
      <c r="H1092" s="226"/>
      <c r="I1092" s="226"/>
      <c r="J1092" s="226"/>
      <c r="K1092" s="226"/>
      <c r="L1092" s="221"/>
      <c r="M1092" s="221"/>
      <c r="N1092" s="221"/>
    </row>
    <row r="1093" spans="1:14" x14ac:dyDescent="0.3">
      <c r="A1093" s="225" t="str">
        <f>Лист6!B6</f>
        <v xml:space="preserve">Молоко </v>
      </c>
      <c r="B1093" s="225">
        <f>Лист6!C6</f>
        <v>130</v>
      </c>
      <c r="C1093" s="225">
        <f>Лист6!D6</f>
        <v>173</v>
      </c>
      <c r="D1093" s="225">
        <f>Лист6!E6</f>
        <v>130</v>
      </c>
      <c r="E1093" s="225">
        <f>Лист6!F6</f>
        <v>173</v>
      </c>
      <c r="F1093" s="7"/>
      <c r="G1093" s="226"/>
      <c r="H1093" s="226"/>
      <c r="I1093" s="226"/>
      <c r="J1093" s="226"/>
      <c r="K1093" s="226"/>
      <c r="L1093" s="221"/>
      <c r="M1093" s="221"/>
      <c r="N1093" s="221"/>
    </row>
    <row r="1094" spans="1:14" x14ac:dyDescent="0.3">
      <c r="A1094" s="225" t="str">
        <f>Лист6!B11</f>
        <v xml:space="preserve">Молоко </v>
      </c>
      <c r="B1094" s="225">
        <f>Лист6!C11</f>
        <v>60</v>
      </c>
      <c r="C1094" s="225">
        <f>Лист6!D11</f>
        <v>70</v>
      </c>
      <c r="D1094" s="225">
        <f>Лист6!E11</f>
        <v>60</v>
      </c>
      <c r="E1094" s="225">
        <f>Лист6!F11</f>
        <v>70</v>
      </c>
      <c r="F1094" s="7"/>
      <c r="G1094" s="220"/>
      <c r="H1094" s="2"/>
      <c r="I1094" s="2"/>
      <c r="J1094" s="2"/>
      <c r="K1094" s="2"/>
      <c r="L1094" s="2"/>
      <c r="M1094" s="2"/>
      <c r="N1094" s="2"/>
    </row>
    <row r="1095" spans="1:14" x14ac:dyDescent="0.3">
      <c r="A1095" s="225" t="str">
        <f>Лист7!B8</f>
        <v xml:space="preserve">Молоко </v>
      </c>
      <c r="B1095" s="225">
        <f>Лист7!C8</f>
        <v>100</v>
      </c>
      <c r="C1095" s="225">
        <f>Лист7!D8</f>
        <v>133</v>
      </c>
      <c r="D1095" s="225">
        <f>Лист7!E8</f>
        <v>100</v>
      </c>
      <c r="E1095" s="225">
        <f>Лист7!F8</f>
        <v>133</v>
      </c>
      <c r="F1095" s="7"/>
      <c r="G1095" s="226"/>
      <c r="H1095" s="226"/>
      <c r="I1095" s="226"/>
      <c r="J1095" s="226"/>
      <c r="K1095" s="226"/>
      <c r="L1095" s="221"/>
      <c r="M1095" s="221"/>
      <c r="N1095" s="221"/>
    </row>
    <row r="1096" spans="1:14" x14ac:dyDescent="0.3">
      <c r="A1096" s="225" t="str">
        <f>Лист7!B11</f>
        <v xml:space="preserve">Молоко </v>
      </c>
      <c r="B1096" s="225">
        <f>Лист7!C11</f>
        <v>101</v>
      </c>
      <c r="C1096" s="225">
        <f>Лист7!D11</f>
        <v>127</v>
      </c>
      <c r="D1096" s="225">
        <f>Лист7!E11</f>
        <v>101</v>
      </c>
      <c r="E1096" s="225">
        <f>Лист7!F11</f>
        <v>127</v>
      </c>
      <c r="F1096" s="7"/>
      <c r="G1096" s="226"/>
      <c r="H1096" s="226"/>
      <c r="I1096" s="226"/>
      <c r="J1096" s="226"/>
      <c r="K1096" s="226"/>
      <c r="L1096" s="221"/>
      <c r="M1096" s="221"/>
      <c r="N1096" s="221"/>
    </row>
    <row r="1097" spans="1:14" x14ac:dyDescent="0.3">
      <c r="A1097" s="225" t="str">
        <f>Лист7!B21</f>
        <v xml:space="preserve">Молоко </v>
      </c>
      <c r="B1097" s="225">
        <f>Лист7!C21</f>
        <v>105</v>
      </c>
      <c r="C1097" s="225">
        <f>Лист7!D21</f>
        <v>105</v>
      </c>
      <c r="D1097" s="225">
        <f>Лист7!E21</f>
        <v>105</v>
      </c>
      <c r="E1097" s="225">
        <f>Лист7!F21</f>
        <v>105</v>
      </c>
      <c r="F1097" s="7"/>
      <c r="G1097" s="226"/>
      <c r="H1097" s="226"/>
      <c r="I1097" s="226"/>
      <c r="J1097" s="226"/>
      <c r="K1097" s="226"/>
      <c r="L1097" s="221"/>
      <c r="M1097" s="221"/>
      <c r="N1097" s="221"/>
    </row>
    <row r="1098" spans="1:14" x14ac:dyDescent="0.3">
      <c r="A1098" s="225" t="str">
        <f>Лист7!B96</f>
        <v xml:space="preserve">Молоко </v>
      </c>
      <c r="B1098" s="225">
        <f>Лист7!C96</f>
        <v>12</v>
      </c>
      <c r="C1098" s="225">
        <f>Лист7!D96</f>
        <v>12</v>
      </c>
      <c r="D1098" s="225">
        <f>Лист7!E96</f>
        <v>12</v>
      </c>
      <c r="E1098" s="225">
        <f>Лист7!F96</f>
        <v>12</v>
      </c>
      <c r="F1098" s="7"/>
      <c r="G1098" s="220"/>
      <c r="H1098" s="2"/>
      <c r="I1098" s="2"/>
      <c r="J1098" s="2"/>
      <c r="K1098" s="2"/>
      <c r="L1098" s="2"/>
      <c r="M1098" s="2"/>
      <c r="N1098" s="2"/>
    </row>
    <row r="1099" spans="1:14" x14ac:dyDescent="0.3">
      <c r="A1099" s="225" t="str">
        <f>Лист8!B8</f>
        <v xml:space="preserve">Молоко </v>
      </c>
      <c r="B1099" s="225">
        <f>Лист8!C8</f>
        <v>130</v>
      </c>
      <c r="C1099" s="225">
        <f>Лист8!D8</f>
        <v>173</v>
      </c>
      <c r="D1099" s="225">
        <f>Лист8!E8</f>
        <v>130</v>
      </c>
      <c r="E1099" s="225">
        <f>Лист8!F8</f>
        <v>173</v>
      </c>
      <c r="F1099" s="7"/>
      <c r="G1099" s="226"/>
      <c r="H1099" s="135"/>
      <c r="I1099" s="135"/>
      <c r="J1099" s="135"/>
      <c r="K1099" s="135"/>
      <c r="L1099" s="4"/>
      <c r="M1099" s="4"/>
      <c r="N1099" s="4"/>
    </row>
    <row r="1100" spans="1:14" x14ac:dyDescent="0.3">
      <c r="A1100" s="225" t="str">
        <f>Лист8!B11</f>
        <v xml:space="preserve">Молоко </v>
      </c>
      <c r="B1100" s="225">
        <f>Лист8!C11</f>
        <v>101</v>
      </c>
      <c r="C1100" s="225">
        <f>Лист8!D11</f>
        <v>127</v>
      </c>
      <c r="D1100" s="225">
        <f>Лист8!E11</f>
        <v>101</v>
      </c>
      <c r="E1100" s="225">
        <f>Лист8!F11</f>
        <v>127</v>
      </c>
      <c r="F1100" s="7"/>
      <c r="G1100" s="226"/>
      <c r="H1100" s="135"/>
      <c r="I1100" s="135"/>
      <c r="J1100" s="135"/>
      <c r="K1100" s="135"/>
      <c r="L1100" s="4"/>
      <c r="M1100" s="4"/>
      <c r="N1100" s="4"/>
    </row>
    <row r="1101" spans="1:14" x14ac:dyDescent="0.3">
      <c r="A1101" s="225" t="str">
        <f>Лист8!B45</f>
        <v xml:space="preserve">Молоко </v>
      </c>
      <c r="B1101" s="225">
        <f>Лист8!C45</f>
        <v>11</v>
      </c>
      <c r="C1101" s="225">
        <f>Лист8!D45</f>
        <v>11</v>
      </c>
      <c r="D1101" s="225">
        <f>Лист8!E45</f>
        <v>11</v>
      </c>
      <c r="E1101" s="225">
        <f>Лист8!F45</f>
        <v>11</v>
      </c>
      <c r="F1101" s="7"/>
      <c r="G1101" s="226"/>
      <c r="H1101" s="226"/>
      <c r="I1101" s="226"/>
      <c r="J1101" s="226"/>
      <c r="K1101" s="226"/>
      <c r="L1101" s="221"/>
      <c r="M1101" s="221"/>
      <c r="N1101" s="221"/>
    </row>
    <row r="1102" spans="1:14" x14ac:dyDescent="0.3">
      <c r="A1102" s="225" t="str">
        <f>Лист9!B6</f>
        <v xml:space="preserve">Молоко </v>
      </c>
      <c r="B1102" s="225">
        <f>Лист9!C6</f>
        <v>110</v>
      </c>
      <c r="C1102" s="225">
        <f>Лист9!D6</f>
        <v>146</v>
      </c>
      <c r="D1102" s="225">
        <f>Лист9!E6</f>
        <v>110</v>
      </c>
      <c r="E1102" s="225">
        <f>Лист9!F6</f>
        <v>146</v>
      </c>
      <c r="F1102" s="7"/>
      <c r="G1102" s="220"/>
      <c r="H1102" s="2"/>
      <c r="I1102" s="2"/>
      <c r="J1102" s="2"/>
      <c r="K1102" s="2"/>
      <c r="L1102" s="2"/>
      <c r="M1102" s="2"/>
      <c r="N1102" s="2"/>
    </row>
    <row r="1103" spans="1:14" x14ac:dyDescent="0.3">
      <c r="A1103" s="225" t="str">
        <f>Лист9!B12</f>
        <v xml:space="preserve">Молоко </v>
      </c>
      <c r="B1103" s="225">
        <f>Лист9!C12</f>
        <v>60</v>
      </c>
      <c r="C1103" s="225">
        <f>Лист9!D12</f>
        <v>70</v>
      </c>
      <c r="D1103" s="225">
        <f>Лист9!E12</f>
        <v>60</v>
      </c>
      <c r="E1103" s="225">
        <f>Лист9!F12</f>
        <v>70</v>
      </c>
      <c r="F1103" s="7"/>
      <c r="G1103" s="220"/>
      <c r="H1103" s="2"/>
      <c r="I1103" s="2"/>
      <c r="J1103" s="2"/>
      <c r="K1103" s="2"/>
      <c r="L1103" s="2"/>
      <c r="M1103" s="2"/>
      <c r="N1103" s="2"/>
    </row>
    <row r="1104" spans="1:14" x14ac:dyDescent="0.3">
      <c r="A1104" s="225" t="str">
        <f>Лист9!B56</f>
        <v xml:space="preserve">Молоко </v>
      </c>
      <c r="B1104" s="225">
        <f>Лист9!C56</f>
        <v>3</v>
      </c>
      <c r="C1104" s="225">
        <f>Лист9!D56</f>
        <v>4</v>
      </c>
      <c r="D1104" s="225">
        <f>Лист9!E56</f>
        <v>3</v>
      </c>
      <c r="E1104" s="225">
        <f>Лист9!F56</f>
        <v>4</v>
      </c>
      <c r="F1104" s="7"/>
      <c r="G1104" s="226"/>
      <c r="H1104" s="226"/>
      <c r="I1104" s="226"/>
      <c r="J1104" s="226"/>
      <c r="K1104" s="226"/>
      <c r="L1104" s="221"/>
      <c r="M1104" s="221"/>
      <c r="N1104" s="221"/>
    </row>
    <row r="1105" spans="1:14" x14ac:dyDescent="0.3">
      <c r="A1105" s="225" t="str">
        <f>Лист9!B76</f>
        <v xml:space="preserve">Молоко </v>
      </c>
      <c r="B1105" s="225">
        <f>Лист9!C76</f>
        <v>23</v>
      </c>
      <c r="C1105" s="225">
        <f>Лист9!D76</f>
        <v>30</v>
      </c>
      <c r="D1105" s="225">
        <f>Лист9!E76</f>
        <v>23</v>
      </c>
      <c r="E1105" s="225">
        <f>Лист9!F76</f>
        <v>30</v>
      </c>
      <c r="F1105" s="7"/>
      <c r="G1105" s="220"/>
      <c r="H1105" s="2"/>
      <c r="I1105" s="2"/>
      <c r="J1105" s="2"/>
      <c r="K1105" s="2"/>
      <c r="L1105" s="2"/>
      <c r="M1105" s="2"/>
      <c r="N1105" s="2"/>
    </row>
    <row r="1106" spans="1:14" x14ac:dyDescent="0.3">
      <c r="A1106" s="225" t="str">
        <f>Лист10!B6</f>
        <v xml:space="preserve">Молоко </v>
      </c>
      <c r="B1106" s="225">
        <f>Лист10!C6</f>
        <v>110</v>
      </c>
      <c r="C1106" s="225">
        <f>Лист10!D6</f>
        <v>146</v>
      </c>
      <c r="D1106" s="225">
        <f>Лист10!E6</f>
        <v>110</v>
      </c>
      <c r="E1106" s="225">
        <f>Лист10!F6</f>
        <v>146</v>
      </c>
      <c r="F1106" s="7"/>
      <c r="G1106" s="220"/>
      <c r="H1106" s="2"/>
      <c r="I1106" s="2"/>
      <c r="J1106" s="2"/>
      <c r="K1106" s="2"/>
      <c r="L1106" s="2"/>
      <c r="M1106" s="2"/>
      <c r="N1106" s="2"/>
    </row>
    <row r="1107" spans="1:14" x14ac:dyDescent="0.3">
      <c r="A1107" s="225" t="str">
        <f>Лист10!B11</f>
        <v xml:space="preserve">Молоко </v>
      </c>
      <c r="B1107" s="225">
        <f>Лист10!C11</f>
        <v>101</v>
      </c>
      <c r="C1107" s="225">
        <f>Лист10!D11</f>
        <v>127</v>
      </c>
      <c r="D1107" s="225">
        <f>Лист10!E11</f>
        <v>101</v>
      </c>
      <c r="E1107" s="225">
        <f>Лист10!F11</f>
        <v>127</v>
      </c>
      <c r="F1107" s="7"/>
      <c r="G1107" s="220"/>
      <c r="H1107" s="3"/>
      <c r="I1107" s="3"/>
      <c r="J1107" s="3"/>
      <c r="K1107" s="3"/>
      <c r="L1107" s="3"/>
      <c r="M1107" s="3"/>
      <c r="N1107" s="3"/>
    </row>
    <row r="1108" spans="1:14" x14ac:dyDescent="0.3">
      <c r="A1108" s="225" t="str">
        <f>Лист11!B70</f>
        <v xml:space="preserve">Молоко </v>
      </c>
      <c r="B1108" s="225">
        <f>Лист11!C70</f>
        <v>46</v>
      </c>
      <c r="C1108" s="225">
        <f>Лист11!D70</f>
        <v>61</v>
      </c>
      <c r="D1108" s="225">
        <f>Лист11!E70</f>
        <v>46</v>
      </c>
      <c r="E1108" s="225">
        <f>Лист11!F70</f>
        <v>61</v>
      </c>
      <c r="F1108" s="7"/>
      <c r="G1108" s="226"/>
      <c r="H1108" s="135"/>
      <c r="I1108" s="135"/>
      <c r="J1108" s="135"/>
      <c r="K1108" s="135"/>
      <c r="L1108" s="4"/>
      <c r="M1108" s="4"/>
      <c r="N1108" s="4"/>
    </row>
    <row r="1109" spans="1:14" x14ac:dyDescent="0.3">
      <c r="A1109" s="225" t="str">
        <f>Лист11!B10</f>
        <v xml:space="preserve">Молоко </v>
      </c>
      <c r="B1109" s="225">
        <f>Лист11!C10</f>
        <v>101</v>
      </c>
      <c r="C1109" s="225">
        <f>Лист11!D10</f>
        <v>127</v>
      </c>
      <c r="D1109" s="225">
        <f>Лист11!E10</f>
        <v>101</v>
      </c>
      <c r="E1109" s="225">
        <f>Лист11!F10</f>
        <v>127</v>
      </c>
      <c r="F1109" s="7"/>
      <c r="G1109" s="226"/>
      <c r="H1109" s="135"/>
      <c r="I1109" s="135"/>
      <c r="J1109" s="135"/>
      <c r="K1109" s="135"/>
      <c r="L1109" s="4"/>
      <c r="M1109" s="4"/>
      <c r="N1109" s="4"/>
    </row>
    <row r="1110" spans="1:14" x14ac:dyDescent="0.3">
      <c r="A1110" s="225" t="str">
        <f>Лист12!B8</f>
        <v xml:space="preserve">Молоко </v>
      </c>
      <c r="B1110" s="225">
        <f>Лист12!C8</f>
        <v>130</v>
      </c>
      <c r="C1110" s="225">
        <f>Лист12!D8</f>
        <v>173</v>
      </c>
      <c r="D1110" s="225">
        <f>Лист12!E8</f>
        <v>130</v>
      </c>
      <c r="E1110" s="225">
        <f>Лист12!F8</f>
        <v>173</v>
      </c>
      <c r="F1110" s="7"/>
      <c r="G1110" s="226"/>
      <c r="H1110" s="135"/>
      <c r="I1110" s="135"/>
      <c r="J1110" s="135"/>
      <c r="K1110" s="135"/>
      <c r="L1110" s="4"/>
      <c r="M1110" s="4"/>
      <c r="N1110" s="4"/>
    </row>
    <row r="1111" spans="1:14" x14ac:dyDescent="0.3">
      <c r="A1111" s="225" t="str">
        <f>Лист12!B11</f>
        <v xml:space="preserve">Молоко </v>
      </c>
      <c r="B1111" s="225">
        <f>Лист12!C11</f>
        <v>60</v>
      </c>
      <c r="C1111" s="225">
        <f>Лист12!D11</f>
        <v>70</v>
      </c>
      <c r="D1111" s="225">
        <f>Лист12!E11</f>
        <v>60</v>
      </c>
      <c r="E1111" s="225">
        <f>Лист12!F11</f>
        <v>70</v>
      </c>
      <c r="F1111" s="7"/>
      <c r="G1111" s="226"/>
      <c r="H1111" s="135"/>
      <c r="I1111" s="135"/>
      <c r="J1111" s="135"/>
      <c r="K1111" s="135"/>
      <c r="L1111" s="4"/>
      <c r="M1111" s="4"/>
      <c r="N1111" s="4"/>
    </row>
    <row r="1112" spans="1:14" x14ac:dyDescent="0.3">
      <c r="A1112" s="225" t="str">
        <f>Лист12!B20</f>
        <v xml:space="preserve">Молоко </v>
      </c>
      <c r="B1112" s="225">
        <f>Лист12!C20</f>
        <v>105</v>
      </c>
      <c r="C1112" s="225">
        <f>Лист12!D20</f>
        <v>105</v>
      </c>
      <c r="D1112" s="225">
        <f>Лист12!E20</f>
        <v>105</v>
      </c>
      <c r="E1112" s="225">
        <f>Лист12!F20</f>
        <v>105</v>
      </c>
      <c r="F1112" s="7"/>
      <c r="G1112" s="226"/>
      <c r="H1112" s="135"/>
      <c r="I1112" s="135"/>
      <c r="J1112" s="135"/>
      <c r="K1112" s="135"/>
      <c r="L1112" s="4"/>
      <c r="M1112" s="4"/>
      <c r="N1112" s="4"/>
    </row>
    <row r="1113" spans="1:14" x14ac:dyDescent="0.3">
      <c r="A1113" s="225" t="str">
        <f>Лист12!B82</f>
        <v xml:space="preserve">Молоко </v>
      </c>
      <c r="B1113" s="225">
        <f>Лист12!C82</f>
        <v>9</v>
      </c>
      <c r="C1113" s="225">
        <f>Лист12!D82</f>
        <v>10</v>
      </c>
      <c r="D1113" s="225">
        <f>Лист12!E82</f>
        <v>9</v>
      </c>
      <c r="E1113" s="225">
        <f>Лист12!F82</f>
        <v>10</v>
      </c>
      <c r="F1113" s="7"/>
      <c r="G1113" s="226"/>
      <c r="H1113" s="135"/>
      <c r="I1113" s="135"/>
      <c r="J1113" s="135"/>
      <c r="K1113" s="135"/>
      <c r="L1113" s="4"/>
      <c r="M1113" s="4"/>
      <c r="N1113" s="4"/>
    </row>
    <row r="1114" spans="1:14" x14ac:dyDescent="0.3">
      <c r="A1114" s="225" t="str">
        <f>Лист12!B92</f>
        <v xml:space="preserve">Молоко </v>
      </c>
      <c r="B1114" s="225">
        <f>Лист12!C92</f>
        <v>15</v>
      </c>
      <c r="C1114" s="225">
        <f>Лист12!D92</f>
        <v>20</v>
      </c>
      <c r="D1114" s="225">
        <f>Лист12!E92</f>
        <v>15</v>
      </c>
      <c r="E1114" s="225">
        <f>Лист12!F92</f>
        <v>20</v>
      </c>
      <c r="F1114" s="7"/>
      <c r="G1114" s="226"/>
      <c r="H1114" s="135"/>
      <c r="I1114" s="135"/>
      <c r="J1114" s="135"/>
      <c r="K1114" s="135"/>
      <c r="L1114" s="4"/>
      <c r="M1114" s="4"/>
      <c r="N1114" s="4"/>
    </row>
    <row r="1115" spans="1:14" x14ac:dyDescent="0.3">
      <c r="A1115" s="225" t="str">
        <f>Лист13!B12</f>
        <v xml:space="preserve">Молоко </v>
      </c>
      <c r="B1115" s="225">
        <f>Лист13!C12</f>
        <v>101</v>
      </c>
      <c r="C1115" s="225">
        <f>Лист13!D12</f>
        <v>127</v>
      </c>
      <c r="D1115" s="225">
        <f>Лист13!E12</f>
        <v>101</v>
      </c>
      <c r="E1115" s="225">
        <f>Лист13!F12</f>
        <v>127</v>
      </c>
      <c r="F1115" s="7"/>
      <c r="G1115" s="226"/>
      <c r="H1115" s="135"/>
      <c r="I1115" s="135"/>
      <c r="J1115" s="135"/>
      <c r="K1115" s="135"/>
      <c r="L1115" s="4"/>
      <c r="M1115" s="4"/>
      <c r="N1115" s="4"/>
    </row>
    <row r="1116" spans="1:14" x14ac:dyDescent="0.3">
      <c r="A1116" s="225" t="str">
        <f>Лист14!B6</f>
        <v xml:space="preserve">Молоко </v>
      </c>
      <c r="B1116" s="225">
        <f>Лист14!C6</f>
        <v>112</v>
      </c>
      <c r="C1116" s="225">
        <f>Лист14!D6</f>
        <v>147</v>
      </c>
      <c r="D1116" s="225">
        <f>Лист14!E6</f>
        <v>112</v>
      </c>
      <c r="E1116" s="225">
        <f>Лист14!F6</f>
        <v>147</v>
      </c>
      <c r="F1116" s="7"/>
      <c r="G1116" s="226"/>
      <c r="H1116" s="135"/>
      <c r="I1116" s="135"/>
      <c r="J1116" s="135"/>
      <c r="K1116" s="135"/>
      <c r="L1116" s="4"/>
      <c r="M1116" s="4"/>
      <c r="N1116" s="4"/>
    </row>
    <row r="1117" spans="1:14" x14ac:dyDescent="0.3">
      <c r="A1117" s="225" t="str">
        <f>Лист14!B12</f>
        <v xml:space="preserve">Молоко </v>
      </c>
      <c r="B1117" s="225">
        <f>Лист14!C12</f>
        <v>101</v>
      </c>
      <c r="C1117" s="225">
        <f>Лист14!D12</f>
        <v>127</v>
      </c>
      <c r="D1117" s="225">
        <f>Лист14!E12</f>
        <v>101</v>
      </c>
      <c r="E1117" s="225">
        <f>Лист14!F12</f>
        <v>127</v>
      </c>
      <c r="F1117" s="7"/>
      <c r="G1117" s="226"/>
      <c r="H1117" s="135"/>
      <c r="I1117" s="135"/>
      <c r="J1117" s="135"/>
      <c r="K1117" s="135"/>
      <c r="L1117" s="4"/>
      <c r="M1117" s="4"/>
      <c r="N1117" s="4"/>
    </row>
    <row r="1118" spans="1:14" x14ac:dyDescent="0.3">
      <c r="A1118" s="225" t="str">
        <f>Лист15!B8</f>
        <v xml:space="preserve">Молоко </v>
      </c>
      <c r="B1118" s="225">
        <f>Лист15!C8</f>
        <v>130</v>
      </c>
      <c r="C1118" s="225">
        <f>Лист15!D8</f>
        <v>173</v>
      </c>
      <c r="D1118" s="225">
        <f>Лист15!E8</f>
        <v>130</v>
      </c>
      <c r="E1118" s="225">
        <f>Лист15!F8</f>
        <v>173</v>
      </c>
      <c r="F1118" s="7"/>
      <c r="G1118" s="226"/>
      <c r="H1118" s="226"/>
      <c r="I1118" s="226"/>
      <c r="J1118" s="226"/>
      <c r="K1118" s="226"/>
      <c r="L1118" s="221"/>
      <c r="M1118" s="221"/>
      <c r="N1118" s="221"/>
    </row>
    <row r="1119" spans="1:14" x14ac:dyDescent="0.3">
      <c r="A1119" s="225" t="str">
        <f>Лист15!B11</f>
        <v xml:space="preserve">Молоко </v>
      </c>
      <c r="B1119" s="225">
        <f>Лист15!C11</f>
        <v>60</v>
      </c>
      <c r="C1119" s="225">
        <f>Лист15!D11</f>
        <v>70</v>
      </c>
      <c r="D1119" s="225">
        <f>Лист15!E11</f>
        <v>60</v>
      </c>
      <c r="E1119" s="225">
        <f>Лист15!F11</f>
        <v>70</v>
      </c>
      <c r="F1119" s="7"/>
      <c r="G1119" s="220"/>
      <c r="H1119" s="2"/>
      <c r="I1119" s="2"/>
      <c r="J1119" s="2"/>
      <c r="K1119" s="2"/>
      <c r="L1119" s="2"/>
      <c r="M1119" s="2"/>
      <c r="N1119" s="2"/>
    </row>
    <row r="1120" spans="1:14" x14ac:dyDescent="0.3">
      <c r="A1120" s="225" t="str">
        <f>Лист16!B8</f>
        <v xml:space="preserve">Молоко </v>
      </c>
      <c r="B1120" s="225">
        <f>Лист16!C8</f>
        <v>100</v>
      </c>
      <c r="C1120" s="225">
        <f>Лист16!D8</f>
        <v>133</v>
      </c>
      <c r="D1120" s="225">
        <f>Лист16!E8</f>
        <v>100</v>
      </c>
      <c r="E1120" s="225">
        <f>Лист16!F8</f>
        <v>133</v>
      </c>
      <c r="F1120" s="7"/>
      <c r="G1120" s="226"/>
      <c r="H1120" s="226"/>
      <c r="I1120" s="226"/>
      <c r="J1120" s="226"/>
      <c r="K1120" s="226"/>
      <c r="L1120" s="221"/>
      <c r="M1120" s="221"/>
      <c r="N1120" s="221"/>
    </row>
    <row r="1121" spans="1:14" x14ac:dyDescent="0.3">
      <c r="A1121" s="225" t="str">
        <f>Лист16!B11</f>
        <v xml:space="preserve">Молоко </v>
      </c>
      <c r="B1121" s="225">
        <f>Лист16!C11</f>
        <v>101</v>
      </c>
      <c r="C1121" s="225">
        <f>Лист16!D11</f>
        <v>127</v>
      </c>
      <c r="D1121" s="225">
        <f>Лист16!E11</f>
        <v>101</v>
      </c>
      <c r="E1121" s="225">
        <f>Лист16!F11</f>
        <v>127</v>
      </c>
      <c r="F1121" s="7"/>
      <c r="G1121" s="226"/>
      <c r="H1121" s="135"/>
      <c r="I1121" s="135"/>
      <c r="J1121" s="135"/>
      <c r="K1121" s="135"/>
      <c r="L1121" s="4"/>
      <c r="M1121" s="4"/>
      <c r="N1121" s="4"/>
    </row>
    <row r="1122" spans="1:14" x14ac:dyDescent="0.3">
      <c r="A1122" s="225" t="str">
        <f>Лист16!B58</f>
        <v xml:space="preserve">Молоко </v>
      </c>
      <c r="B1122" s="225">
        <f>Лист16!C58</f>
        <v>3</v>
      </c>
      <c r="C1122" s="225">
        <f>Лист16!D58</f>
        <v>4</v>
      </c>
      <c r="D1122" s="225">
        <f>Лист16!E58</f>
        <v>3</v>
      </c>
      <c r="E1122" s="225">
        <f>Лист16!F58</f>
        <v>4</v>
      </c>
      <c r="F1122" s="7"/>
      <c r="G1122" s="226"/>
      <c r="H1122" s="226"/>
      <c r="I1122" s="226"/>
      <c r="J1122" s="226"/>
      <c r="K1122" s="226"/>
      <c r="L1122" s="221"/>
      <c r="M1122" s="221"/>
      <c r="N1122" s="221"/>
    </row>
    <row r="1123" spans="1:14" x14ac:dyDescent="0.3">
      <c r="A1123" s="225" t="str">
        <f>Лист17!B8</f>
        <v xml:space="preserve">Молоко </v>
      </c>
      <c r="B1123" s="225">
        <f>Лист17!C8</f>
        <v>130</v>
      </c>
      <c r="C1123" s="225">
        <f>Лист17!D8</f>
        <v>173</v>
      </c>
      <c r="D1123" s="225">
        <f>Лист17!E8</f>
        <v>130</v>
      </c>
      <c r="E1123" s="225">
        <f>Лист17!F8</f>
        <v>173</v>
      </c>
      <c r="F1123" s="7"/>
      <c r="G1123" s="226"/>
      <c r="H1123" s="226"/>
      <c r="I1123" s="226"/>
      <c r="J1123" s="226"/>
      <c r="K1123" s="226"/>
      <c r="L1123" s="221"/>
      <c r="M1123" s="221"/>
      <c r="N1123" s="221"/>
    </row>
    <row r="1124" spans="1:14" x14ac:dyDescent="0.3">
      <c r="A1124" s="225" t="str">
        <f>Лист17!B11</f>
        <v xml:space="preserve">Молоко </v>
      </c>
      <c r="B1124" s="225">
        <f>Лист17!C11</f>
        <v>101</v>
      </c>
      <c r="C1124" s="225">
        <f>Лист17!D11</f>
        <v>127</v>
      </c>
      <c r="D1124" s="225">
        <f>Лист17!E11</f>
        <v>101</v>
      </c>
      <c r="E1124" s="225">
        <f>Лист17!F11</f>
        <v>127</v>
      </c>
      <c r="F1124" s="7"/>
      <c r="G1124" s="226"/>
      <c r="H1124" s="226"/>
      <c r="I1124" s="226"/>
      <c r="J1124" s="226"/>
      <c r="K1124" s="226"/>
      <c r="L1124" s="221"/>
      <c r="M1124" s="221"/>
      <c r="N1124" s="221"/>
    </row>
    <row r="1125" spans="1:14" x14ac:dyDescent="0.3">
      <c r="A1125" s="225" t="str">
        <f>Лист17!B20</f>
        <v xml:space="preserve">Молоко </v>
      </c>
      <c r="B1125" s="225">
        <f>Лист17!C20</f>
        <v>105</v>
      </c>
      <c r="C1125" s="225">
        <f>Лист17!D20</f>
        <v>105</v>
      </c>
      <c r="D1125" s="225">
        <f>Лист17!E20</f>
        <v>105</v>
      </c>
      <c r="E1125" s="225">
        <f>Лист17!F20</f>
        <v>105</v>
      </c>
      <c r="F1125" s="7"/>
      <c r="G1125" s="226"/>
      <c r="H1125" s="226"/>
      <c r="I1125" s="226"/>
      <c r="J1125" s="226"/>
      <c r="K1125" s="226"/>
      <c r="L1125" s="221"/>
      <c r="M1125" s="221"/>
      <c r="N1125" s="221"/>
    </row>
    <row r="1126" spans="1:14" x14ac:dyDescent="0.3">
      <c r="A1126" s="225" t="str">
        <f>Лист17!B85</f>
        <v xml:space="preserve">Молоко </v>
      </c>
      <c r="B1126" s="225">
        <f>Лист17!C85</f>
        <v>13</v>
      </c>
      <c r="C1126" s="225">
        <f>Лист17!D85</f>
        <v>13</v>
      </c>
      <c r="D1126" s="225">
        <f>Лист17!E85</f>
        <v>13</v>
      </c>
      <c r="E1126" s="225">
        <f>Лист17!F85</f>
        <v>13</v>
      </c>
      <c r="F1126" s="7"/>
      <c r="G1126" s="226"/>
      <c r="H1126" s="226"/>
      <c r="I1126" s="226"/>
      <c r="J1126" s="226"/>
      <c r="K1126" s="226"/>
      <c r="L1126" s="221"/>
      <c r="M1126" s="221"/>
      <c r="N1126" s="221"/>
    </row>
    <row r="1127" spans="1:14" x14ac:dyDescent="0.3">
      <c r="A1127" s="225" t="str">
        <f>Лист18!B9</f>
        <v xml:space="preserve">Молоко </v>
      </c>
      <c r="B1127" s="225">
        <f>Лист18!C9</f>
        <v>60</v>
      </c>
      <c r="C1127" s="225">
        <f>Лист18!D9</f>
        <v>70</v>
      </c>
      <c r="D1127" s="225">
        <f>Лист18!E9</f>
        <v>60</v>
      </c>
      <c r="E1127" s="225">
        <f>Лист18!F9</f>
        <v>70</v>
      </c>
      <c r="F1127" s="7"/>
      <c r="G1127" s="226"/>
      <c r="H1127" s="226"/>
      <c r="I1127" s="226"/>
      <c r="J1127" s="226"/>
      <c r="K1127" s="226"/>
      <c r="L1127" s="221"/>
      <c r="M1127" s="221"/>
      <c r="N1127" s="221"/>
    </row>
    <row r="1128" spans="1:14" x14ac:dyDescent="0.3">
      <c r="A1128" s="225" t="str">
        <f>Лист18!B51</f>
        <v xml:space="preserve">Молоко </v>
      </c>
      <c r="B1128" s="225">
        <f>Лист18!C51</f>
        <v>11</v>
      </c>
      <c r="C1128" s="225">
        <f>Лист18!D51</f>
        <v>11</v>
      </c>
      <c r="D1128" s="225">
        <f>Лист18!E51</f>
        <v>11</v>
      </c>
      <c r="E1128" s="225">
        <f>Лист18!F51</f>
        <v>11</v>
      </c>
      <c r="F1128" s="7"/>
      <c r="G1128" s="226"/>
      <c r="H1128" s="226"/>
      <c r="I1128" s="226"/>
      <c r="J1128" s="226"/>
      <c r="K1128" s="226"/>
      <c r="L1128" s="221"/>
      <c r="M1128" s="221"/>
      <c r="N1128" s="221"/>
    </row>
    <row r="1129" spans="1:14" x14ac:dyDescent="0.3">
      <c r="A1129" s="225" t="str">
        <f>Лист19!B8</f>
        <v xml:space="preserve">Молоко </v>
      </c>
      <c r="B1129" s="225">
        <f>Лист19!C8</f>
        <v>100</v>
      </c>
      <c r="C1129" s="225">
        <f>Лист19!D8</f>
        <v>133</v>
      </c>
      <c r="D1129" s="225">
        <f>Лист19!E8</f>
        <v>100</v>
      </c>
      <c r="E1129" s="225">
        <f>Лист19!F8</f>
        <v>133</v>
      </c>
      <c r="F1129" s="7"/>
      <c r="G1129" s="226"/>
      <c r="H1129" s="135"/>
      <c r="I1129" s="135"/>
      <c r="J1129" s="135"/>
      <c r="K1129" s="135"/>
      <c r="L1129" s="4"/>
      <c r="M1129" s="4"/>
      <c r="N1129" s="4"/>
    </row>
    <row r="1130" spans="1:14" x14ac:dyDescent="0.3">
      <c r="A1130" s="225" t="str">
        <f>Лист19!B11</f>
        <v xml:space="preserve">Молоко </v>
      </c>
      <c r="B1130" s="225">
        <f>Лист19!C11</f>
        <v>101</v>
      </c>
      <c r="C1130" s="225">
        <f>Лист19!D11</f>
        <v>127</v>
      </c>
      <c r="D1130" s="225">
        <f>Лист19!E11</f>
        <v>101</v>
      </c>
      <c r="E1130" s="225">
        <f>Лист19!F11</f>
        <v>127</v>
      </c>
      <c r="F1130" s="7"/>
      <c r="G1130" s="226"/>
      <c r="H1130" s="135"/>
      <c r="I1130" s="135"/>
      <c r="J1130" s="135"/>
      <c r="K1130" s="135"/>
      <c r="L1130" s="4"/>
      <c r="M1130" s="4"/>
      <c r="N1130" s="4"/>
    </row>
    <row r="1131" spans="1:14" x14ac:dyDescent="0.3">
      <c r="A1131" s="225" t="str">
        <f>Лист19!B57</f>
        <v xml:space="preserve">Молоко </v>
      </c>
      <c r="B1131" s="225">
        <f>Лист19!C57</f>
        <v>23</v>
      </c>
      <c r="C1131" s="225">
        <f>Лист19!D57</f>
        <v>30</v>
      </c>
      <c r="D1131" s="225">
        <f>Лист19!E57</f>
        <v>23</v>
      </c>
      <c r="E1131" s="225">
        <f>Лист19!F57</f>
        <v>30</v>
      </c>
      <c r="F1131" s="7"/>
      <c r="G1131" s="226"/>
      <c r="H1131" s="135"/>
      <c r="I1131" s="135"/>
      <c r="J1131" s="135"/>
      <c r="K1131" s="135"/>
      <c r="L1131" s="4"/>
      <c r="M1131" s="4"/>
      <c r="N1131" s="4"/>
    </row>
    <row r="1132" spans="1:14" x14ac:dyDescent="0.3">
      <c r="A1132" s="225" t="str">
        <f>Лист19!B87</f>
        <v xml:space="preserve">Молоко </v>
      </c>
      <c r="B1132" s="225">
        <f>Лист19!C87</f>
        <v>12</v>
      </c>
      <c r="C1132" s="225">
        <f>Лист19!D87</f>
        <v>12</v>
      </c>
      <c r="D1132" s="225">
        <f>Лист19!E87</f>
        <v>12</v>
      </c>
      <c r="E1132" s="225">
        <f>Лист19!F87</f>
        <v>12</v>
      </c>
      <c r="F1132" s="7"/>
      <c r="G1132" s="226"/>
      <c r="H1132" s="135"/>
      <c r="I1132" s="135"/>
      <c r="J1132" s="135"/>
      <c r="K1132" s="135"/>
      <c r="L1132" s="4"/>
      <c r="M1132" s="4"/>
      <c r="N1132" s="4"/>
    </row>
    <row r="1133" spans="1:14" x14ac:dyDescent="0.3">
      <c r="A1133" s="225" t="str">
        <f>Лист20!B7</f>
        <v xml:space="preserve">Молоко </v>
      </c>
      <c r="B1133" s="225">
        <f>Лист20!C7</f>
        <v>90</v>
      </c>
      <c r="C1133" s="225">
        <f>Лист20!D7</f>
        <v>120</v>
      </c>
      <c r="D1133" s="225">
        <f>Лист20!E7</f>
        <v>90</v>
      </c>
      <c r="E1133" s="225">
        <f>Лист20!F7</f>
        <v>120</v>
      </c>
      <c r="F1133" s="7"/>
      <c r="G1133" s="226"/>
      <c r="H1133" s="135"/>
      <c r="I1133" s="135"/>
      <c r="J1133" s="135"/>
      <c r="K1133" s="135"/>
      <c r="L1133" s="4"/>
      <c r="M1133" s="4"/>
      <c r="N1133" s="4"/>
    </row>
    <row r="1134" spans="1:14" x14ac:dyDescent="0.3">
      <c r="A1134" s="225" t="str">
        <f>Лист20!B12</f>
        <v xml:space="preserve">Молоко </v>
      </c>
      <c r="B1134" s="225">
        <f>Лист20!C12</f>
        <v>101</v>
      </c>
      <c r="C1134" s="225">
        <f>Лист20!D12</f>
        <v>127</v>
      </c>
      <c r="D1134" s="225">
        <f>Лист20!E12</f>
        <v>101</v>
      </c>
      <c r="E1134" s="225">
        <f>Лист20!F12</f>
        <v>127</v>
      </c>
      <c r="F1134" s="7"/>
      <c r="G1134" s="220"/>
      <c r="H1134" s="3"/>
      <c r="I1134" s="3"/>
      <c r="J1134" s="3"/>
      <c r="K1134" s="3"/>
      <c r="L1134" s="3"/>
      <c r="M1134" s="3"/>
      <c r="N1134" s="3"/>
    </row>
    <row r="1135" spans="1:14" x14ac:dyDescent="0.3">
      <c r="A1135" s="225" t="str">
        <f>Лист20!B78</f>
        <v xml:space="preserve">Молоко </v>
      </c>
      <c r="B1135" s="225">
        <f>Лист20!C78</f>
        <v>9</v>
      </c>
      <c r="C1135" s="225">
        <f>Лист20!D78</f>
        <v>10</v>
      </c>
      <c r="D1135" s="225">
        <f>Лист20!E78</f>
        <v>9</v>
      </c>
      <c r="E1135" s="225">
        <f>Лист20!F78</f>
        <v>10</v>
      </c>
      <c r="F1135" s="7"/>
      <c r="G1135" s="220"/>
      <c r="H1135" s="3"/>
      <c r="I1135" s="3"/>
      <c r="J1135" s="3"/>
      <c r="K1135" s="3"/>
      <c r="L1135" s="3"/>
      <c r="M1135" s="3"/>
      <c r="N1135" s="3"/>
    </row>
    <row r="1136" spans="1:14" x14ac:dyDescent="0.3">
      <c r="A1136" s="225" t="str">
        <f>Лист20!B88</f>
        <v xml:space="preserve">Молоко </v>
      </c>
      <c r="B1136" s="225">
        <f>Лист20!C88</f>
        <v>15</v>
      </c>
      <c r="C1136" s="225">
        <f>Лист20!D88</f>
        <v>20</v>
      </c>
      <c r="D1136" s="225">
        <f>Лист20!E88</f>
        <v>15</v>
      </c>
      <c r="E1136" s="225">
        <f>Лист20!F88</f>
        <v>20</v>
      </c>
      <c r="F1136" s="7"/>
      <c r="G1136" s="226"/>
      <c r="H1136" s="135"/>
      <c r="I1136" s="135"/>
      <c r="J1136" s="135"/>
      <c r="K1136" s="135"/>
      <c r="L1136" s="4"/>
      <c r="M1136" s="4"/>
      <c r="N1136" s="4"/>
    </row>
    <row r="1137" spans="1:14" hidden="1" x14ac:dyDescent="0.3">
      <c r="A1137" s="225" t="str">
        <f>Лист2!B19</f>
        <v>Молоко кипяченое</v>
      </c>
      <c r="B1137" s="225">
        <f>Лист2!C19</f>
        <v>0</v>
      </c>
      <c r="C1137" s="225">
        <f>Лист2!D19</f>
        <v>0</v>
      </c>
      <c r="D1137" s="225">
        <f>Лист2!E19</f>
        <v>100</v>
      </c>
      <c r="E1137" s="225">
        <f>Лист2!F19</f>
        <v>100</v>
      </c>
      <c r="F1137" s="226"/>
      <c r="G1137" s="226"/>
      <c r="H1137" s="135"/>
      <c r="I1137" s="135"/>
      <c r="J1137" s="135"/>
      <c r="K1137" s="135"/>
      <c r="L1137" s="4"/>
      <c r="M1137" s="4"/>
      <c r="N1137" s="4"/>
    </row>
    <row r="1138" spans="1:14" hidden="1" x14ac:dyDescent="0.3">
      <c r="A1138" s="225" t="str">
        <f>Лист7!B20</f>
        <v>Молоко кипяченое</v>
      </c>
      <c r="B1138" s="225">
        <f>Лист7!C20</f>
        <v>0</v>
      </c>
      <c r="C1138" s="225">
        <f>Лист7!D20</f>
        <v>0</v>
      </c>
      <c r="D1138" s="225">
        <f>Лист7!E20</f>
        <v>100</v>
      </c>
      <c r="E1138" s="225">
        <f>Лист7!F20</f>
        <v>100</v>
      </c>
      <c r="F1138" s="226"/>
      <c r="G1138" s="226"/>
      <c r="H1138" s="135"/>
      <c r="I1138" s="135"/>
      <c r="J1138" s="135"/>
      <c r="K1138" s="135"/>
      <c r="L1138" s="4"/>
      <c r="M1138" s="4"/>
      <c r="N1138" s="4"/>
    </row>
    <row r="1139" spans="1:14" hidden="1" x14ac:dyDescent="0.3">
      <c r="A1139" s="225" t="str">
        <f>Лист12!B19</f>
        <v>Молоко кипяченое</v>
      </c>
      <c r="B1139" s="225">
        <f>Лист12!C19</f>
        <v>0</v>
      </c>
      <c r="C1139" s="225">
        <f>Лист12!D19</f>
        <v>0</v>
      </c>
      <c r="D1139" s="225">
        <f>Лист12!E19</f>
        <v>100</v>
      </c>
      <c r="E1139" s="225">
        <f>Лист12!F19</f>
        <v>100</v>
      </c>
      <c r="F1139" s="226"/>
      <c r="G1139" s="226"/>
      <c r="H1139" s="226"/>
      <c r="I1139" s="226"/>
      <c r="J1139" s="226"/>
      <c r="K1139" s="226"/>
      <c r="L1139" s="221"/>
      <c r="M1139" s="221"/>
      <c r="N1139" s="221"/>
    </row>
    <row r="1140" spans="1:14" hidden="1" x14ac:dyDescent="0.3">
      <c r="A1140" s="225" t="str">
        <f>Лист17!B19</f>
        <v>Молоко кипяченое</v>
      </c>
      <c r="B1140" s="225">
        <f>Лист17!C19</f>
        <v>0</v>
      </c>
      <c r="C1140" s="225">
        <f>Лист17!D19</f>
        <v>0</v>
      </c>
      <c r="D1140" s="225">
        <f>Лист17!E19</f>
        <v>100</v>
      </c>
      <c r="E1140" s="225">
        <f>Лист17!F19</f>
        <v>100</v>
      </c>
      <c r="F1140" s="226"/>
      <c r="G1140" s="226"/>
      <c r="H1140" s="135"/>
      <c r="I1140" s="135"/>
      <c r="J1140" s="135"/>
      <c r="K1140" s="135"/>
      <c r="L1140" s="4"/>
      <c r="M1140" s="4"/>
      <c r="N1140" s="4"/>
    </row>
    <row r="1141" spans="1:14" x14ac:dyDescent="0.3">
      <c r="A1141" s="225" t="str">
        <f>Лист2!B74</f>
        <v>Молоко сгущеннное</v>
      </c>
      <c r="B1141" s="225">
        <f>Лист2!C74</f>
        <v>21</v>
      </c>
      <c r="C1141" s="225">
        <f>Лист2!D74</f>
        <v>26</v>
      </c>
      <c r="D1141" s="225">
        <f>Лист2!E74</f>
        <v>21</v>
      </c>
      <c r="E1141" s="225">
        <f>Лист2!F74</f>
        <v>26</v>
      </c>
      <c r="F1141" s="7"/>
      <c r="G1141" s="227" t="str">
        <f>A1141</f>
        <v>Молоко сгущеннное</v>
      </c>
      <c r="H1141" s="227">
        <f>B1141+B1142+B1143+B1144</f>
        <v>69</v>
      </c>
      <c r="I1141" s="227">
        <f>C1141+C1142+C1143+C1144</f>
        <v>93</v>
      </c>
      <c r="J1141" s="227">
        <f>D1141+D1142+D1143+D1144</f>
        <v>69</v>
      </c>
      <c r="K1141" s="227">
        <f>E1141+E1142+E1143+E1144</f>
        <v>93</v>
      </c>
      <c r="L1141" s="221"/>
      <c r="M1141" s="221"/>
      <c r="N1141" s="221"/>
    </row>
    <row r="1142" spans="1:14" x14ac:dyDescent="0.3">
      <c r="A1142" s="225" t="str">
        <f>Лист8!B84</f>
        <v>Молоко сгущенное</v>
      </c>
      <c r="B1142" s="225">
        <f>Лист8!C84</f>
        <v>15</v>
      </c>
      <c r="C1142" s="225">
        <f>Лист8!D84</f>
        <v>20</v>
      </c>
      <c r="D1142" s="225">
        <f>Лист8!E84</f>
        <v>15</v>
      </c>
      <c r="E1142" s="225">
        <f>Лист8!F84</f>
        <v>20</v>
      </c>
      <c r="F1142" s="7"/>
      <c r="G1142" s="227"/>
      <c r="H1142" s="227"/>
      <c r="I1142" s="227"/>
      <c r="J1142" s="227"/>
      <c r="K1142" s="227"/>
      <c r="L1142" s="10"/>
      <c r="M1142" s="10"/>
      <c r="N1142" s="10"/>
    </row>
    <row r="1143" spans="1:14" x14ac:dyDescent="0.3">
      <c r="A1143" s="225" t="str">
        <f>Лист9!B79</f>
        <v>Молоко сгущенное</v>
      </c>
      <c r="B1143" s="225">
        <f>Лист9!C79</f>
        <v>15</v>
      </c>
      <c r="C1143" s="225">
        <f>Лист9!D79</f>
        <v>20</v>
      </c>
      <c r="D1143" s="225">
        <f>Лист9!E79</f>
        <v>15</v>
      </c>
      <c r="E1143" s="225">
        <f>Лист9!F79</f>
        <v>20</v>
      </c>
      <c r="F1143" s="7"/>
      <c r="G1143" s="226"/>
      <c r="H1143" s="135"/>
      <c r="I1143" s="135"/>
      <c r="J1143" s="135"/>
      <c r="K1143" s="135"/>
      <c r="L1143" s="4"/>
      <c r="M1143" s="4"/>
      <c r="N1143" s="4"/>
    </row>
    <row r="1144" spans="1:14" x14ac:dyDescent="0.3">
      <c r="A1144" s="225" t="str">
        <f>Лист18!B88</f>
        <v>Молоко сгущенное</v>
      </c>
      <c r="B1144" s="225">
        <f>Лист18!C88</f>
        <v>18</v>
      </c>
      <c r="C1144" s="225">
        <f>Лист18!D88</f>
        <v>27</v>
      </c>
      <c r="D1144" s="225">
        <f>Лист18!E88</f>
        <v>18</v>
      </c>
      <c r="E1144" s="225">
        <f>Лист18!F88</f>
        <v>27</v>
      </c>
      <c r="F1144" s="7"/>
      <c r="G1144" s="227"/>
      <c r="H1144" s="227"/>
      <c r="I1144" s="227"/>
      <c r="J1144" s="227"/>
      <c r="K1144" s="227"/>
      <c r="L1144" s="10"/>
      <c r="M1144" s="10"/>
      <c r="N1144" s="10"/>
    </row>
    <row r="1145" spans="1:14" s="1" customFormat="1" x14ac:dyDescent="0.3">
      <c r="A1145" s="225" t="str">
        <f>Лист1!B29</f>
        <v xml:space="preserve">Морковь  с 1.09-31.12, х/о 20%
</v>
      </c>
      <c r="B1145" s="225">
        <f>Лист1!C29</f>
        <v>14</v>
      </c>
      <c r="C1145" s="225">
        <f>Лист1!D29</f>
        <v>19</v>
      </c>
      <c r="D1145" s="225">
        <f>Лист1!E29</f>
        <v>11</v>
      </c>
      <c r="E1145" s="225">
        <f>Лист1!F29</f>
        <v>15</v>
      </c>
      <c r="F1145" s="7"/>
      <c r="G1145" s="227" t="str">
        <f>A1145</f>
        <v xml:space="preserve">Морковь  с 1.09-31.12, х/о 20%
</v>
      </c>
      <c r="H1145" s="227">
        <f>B1145+B1150+B1151+B1152+B1153+B1154+B1155+B1156+B1157+B1158+B1159+B1160+B1161+B1162+B1163+B1164+B1165+B1166+B1167+B1168+B1169+B1170+B1171+B1172+B1173+B1174+B1175+B1176+B1177+B1178+B1179+B1180+B1181+B1182+B1183+B1184+B1185+B1186+B1187+B1188+B1189+B1190+B1191+B1192+B1193+B1194+B1195+B1196+B1197+B1198+B1199+B1200+B1201+B1202+B1203+B1204+B1149+B1148+B1147+B1146</f>
        <v>1377.4999999999998</v>
      </c>
      <c r="I1145" s="227">
        <f>C1145+C1150+C1151+C1152+C1153+C1154+C1155+C1156+C1157+C1158+C1159+C1160+C1161+C1162+C1163+C1164+C1165+C1166+C1167+C1168+C1169+C1170+C1171+C1172+C1173+C1174+C1175+C1176+C1177+C1178+C1179+C1180+C1181+C1182+C1183+C1184+C1185+C1186+C1187+C1188+C1189+C1190+C1191+C1192+C1193+C1194+C1195+C1196+C1197+C1198+C1199+C1200+C1201+C1202+C1203+C1204+C1149+C1148+C1147+C1146</f>
        <v>1783.5999999999997</v>
      </c>
      <c r="J1145" s="227">
        <f>D1145+D1150+D1151+D1152+D1153+D1154+D1155+D1156+D1157+D1158+D1159+D1160+D1161+D1162+D1163+D1164+D1165+D1166+D1167+D1168+D1169+D1170+D1171+D1172+D1173+D1174+D1175+D1176+D1177+D1178+D1179+D1180+D1181+D1182+D1183+D1184+D1185+D1186+D1187+D1188+D1189+D1190+D1191+D1192+D1193+D1194+D1195+D1196+D1197+D1198+D1199+D1200+D1201+D1202+D1203+D1204+D1149+D1148+D1147+D1146</f>
        <v>1110</v>
      </c>
      <c r="K1145" s="227">
        <f>E1145+E1150+E1151+E1152+E1153+E1154+E1155+E1156+E1157+E1158+E1159+E1160+E1161+E1162+E1163+E1164+E1165+E1166+E1167+E1168+E1169+E1170+E1171+E1172+E1173+E1174+E1175+E1176+E1177+E1178+E1179+E1180+E1181+E1182+E1183+E1184+E1185+E1186+E1187+E1188+E1189+E1190+E1191+E1192+E1193+E1194+E1195+E1196+E1197+E1198+E1199+E1200+E1201+E1202+E1203+E1204+E1149+E1148+E1147+E1146</f>
        <v>1435</v>
      </c>
      <c r="L1145" s="10"/>
      <c r="M1145" s="10"/>
      <c r="N1145" s="10"/>
    </row>
    <row r="1146" spans="1:14" s="220" customFormat="1" x14ac:dyDescent="0.3">
      <c r="A1146" s="225" t="str">
        <f>Лист6!B75</f>
        <v xml:space="preserve">Морковь  с 1.09-31.12, х/о 20%
</v>
      </c>
      <c r="B1146" s="225">
        <f>Лист6!C75</f>
        <v>25</v>
      </c>
      <c r="C1146" s="225">
        <f>Лист6!D75</f>
        <v>30</v>
      </c>
      <c r="D1146" s="225">
        <f>Лист6!E75</f>
        <v>20</v>
      </c>
      <c r="E1146" s="225">
        <f>Лист6!F75</f>
        <v>24</v>
      </c>
      <c r="F1146" s="7"/>
      <c r="G1146" s="227"/>
      <c r="H1146" s="227"/>
      <c r="I1146" s="227"/>
      <c r="J1146" s="227"/>
      <c r="K1146" s="227"/>
      <c r="L1146" s="10"/>
      <c r="M1146" s="10"/>
      <c r="N1146" s="10"/>
    </row>
    <row r="1147" spans="1:14" s="1" customFormat="1" x14ac:dyDescent="0.3">
      <c r="A1147" s="225" t="str">
        <f>Лист8!B51</f>
        <v xml:space="preserve">Морковь  с 1.09-31.12, х/о 20%
</v>
      </c>
      <c r="B1147" s="225">
        <f>Лист8!C51</f>
        <v>138</v>
      </c>
      <c r="C1147" s="225">
        <f>Лист8!D51</f>
        <v>264</v>
      </c>
      <c r="D1147" s="225">
        <f>Лист8!E51</f>
        <v>110</v>
      </c>
      <c r="E1147" s="225">
        <f>Лист8!F51</f>
        <v>211</v>
      </c>
      <c r="F1147" s="7"/>
      <c r="G1147" s="227"/>
      <c r="H1147" s="227"/>
      <c r="I1147" s="227"/>
      <c r="J1147" s="227"/>
      <c r="K1147" s="227"/>
      <c r="L1147" s="10"/>
      <c r="M1147" s="10"/>
      <c r="N1147" s="10"/>
    </row>
    <row r="1148" spans="1:14" s="1" customFormat="1" x14ac:dyDescent="0.3">
      <c r="A1148" s="225" t="str">
        <f>Лист10!B60</f>
        <v xml:space="preserve">Морковь  с 1.09-31.12, х/о 20%
</v>
      </c>
      <c r="B1148" s="225">
        <f>Лист10!C60</f>
        <v>6.3</v>
      </c>
      <c r="C1148" s="225">
        <f>Лист10!D60</f>
        <v>14</v>
      </c>
      <c r="D1148" s="225">
        <f>Лист10!E60</f>
        <v>5</v>
      </c>
      <c r="E1148" s="225">
        <f>Лист10!F60</f>
        <v>11</v>
      </c>
      <c r="F1148" s="227"/>
      <c r="G1148" s="227"/>
      <c r="H1148" s="227"/>
      <c r="I1148" s="227"/>
      <c r="J1148" s="227"/>
      <c r="K1148" s="227"/>
      <c r="L1148" s="10"/>
      <c r="M1148" s="10"/>
      <c r="N1148" s="10"/>
    </row>
    <row r="1149" spans="1:14" s="1" customFormat="1" x14ac:dyDescent="0.3">
      <c r="A1149" s="225" t="str">
        <f>Лист11!B67</f>
        <v xml:space="preserve">Морковь  с 1.09-31.12, х/о 20%
</v>
      </c>
      <c r="B1149" s="225">
        <f>Лист11!C67</f>
        <v>235</v>
      </c>
      <c r="C1149" s="225">
        <f>Лист11!D67</f>
        <v>294</v>
      </c>
      <c r="D1149" s="225">
        <f>Лист11!E67</f>
        <v>188</v>
      </c>
      <c r="E1149" s="225">
        <f>Лист11!F67</f>
        <v>235</v>
      </c>
      <c r="F1149" s="227"/>
      <c r="G1149" s="227"/>
      <c r="H1149" s="227"/>
      <c r="I1149" s="227"/>
      <c r="J1149" s="227"/>
      <c r="K1149" s="227"/>
      <c r="L1149" s="10"/>
      <c r="M1149" s="10"/>
      <c r="N1149" s="10"/>
    </row>
    <row r="1150" spans="1:14" s="1" customFormat="1" x14ac:dyDescent="0.3">
      <c r="A1150" s="225" t="str">
        <f>Лист1!B40</f>
        <v xml:space="preserve">Морковь  с 1.09-31.12, х/о 20%
</v>
      </c>
      <c r="B1150" s="225">
        <f>Лист1!C40</f>
        <v>7.5</v>
      </c>
      <c r="C1150" s="225">
        <f>Лист1!D40</f>
        <v>10</v>
      </c>
      <c r="D1150" s="225">
        <f>Лист1!E40</f>
        <v>6</v>
      </c>
      <c r="E1150" s="225">
        <f>Лист1!F40</f>
        <v>8</v>
      </c>
      <c r="F1150" s="227"/>
      <c r="G1150" s="227"/>
      <c r="H1150" s="227"/>
      <c r="I1150" s="227"/>
      <c r="J1150" s="227"/>
      <c r="K1150" s="227"/>
      <c r="L1150" s="10"/>
      <c r="M1150" s="10"/>
      <c r="N1150" s="10"/>
    </row>
    <row r="1151" spans="1:14" s="1" customFormat="1" x14ac:dyDescent="0.3">
      <c r="A1151" s="225" t="str">
        <f>Лист1!B58</f>
        <v xml:space="preserve">Морковь  с 1.09-31.12, х/о 20%
</v>
      </c>
      <c r="B1151" s="225">
        <f>Лист1!C58</f>
        <v>14</v>
      </c>
      <c r="C1151" s="225">
        <f>Лист1!D58</f>
        <v>15</v>
      </c>
      <c r="D1151" s="225">
        <f>Лист1!E58</f>
        <v>11</v>
      </c>
      <c r="E1151" s="225">
        <f>Лист1!F58</f>
        <v>12</v>
      </c>
      <c r="F1151" s="227"/>
      <c r="G1151" s="227"/>
      <c r="H1151" s="227"/>
      <c r="I1151" s="227"/>
      <c r="J1151" s="227"/>
      <c r="K1151" s="227"/>
      <c r="L1151" s="10"/>
      <c r="M1151" s="10"/>
      <c r="N1151" s="10"/>
    </row>
    <row r="1152" spans="1:14" x14ac:dyDescent="0.3">
      <c r="A1152" s="225" t="str">
        <f>Лист1!B76</f>
        <v xml:space="preserve">Морковь  с 1.09-31.12, х/о 20%
</v>
      </c>
      <c r="B1152" s="225">
        <f>Лист1!C76</f>
        <v>10</v>
      </c>
      <c r="C1152" s="225">
        <f>Лист1!D76</f>
        <v>12.5</v>
      </c>
      <c r="D1152" s="225">
        <f>Лист1!E76</f>
        <v>8</v>
      </c>
      <c r="E1152" s="225">
        <f>Лист1!F76</f>
        <v>9</v>
      </c>
      <c r="F1152" s="226"/>
      <c r="G1152" s="226"/>
      <c r="H1152" s="135"/>
      <c r="I1152" s="135"/>
      <c r="J1152" s="135"/>
      <c r="K1152" s="135"/>
      <c r="L1152" s="4"/>
      <c r="M1152" s="4"/>
      <c r="N1152" s="4"/>
    </row>
    <row r="1153" spans="1:14" x14ac:dyDescent="0.3">
      <c r="A1153" s="225" t="str">
        <f>Лист1!B96</f>
        <v xml:space="preserve">Морковь  с 1.09-31.12, х/о 20%
</v>
      </c>
      <c r="B1153" s="225">
        <f>Лист1!C96</f>
        <v>7.5</v>
      </c>
      <c r="C1153" s="225">
        <f>Лист1!D96</f>
        <v>7.5</v>
      </c>
      <c r="D1153" s="225">
        <f>Лист1!E96</f>
        <v>6</v>
      </c>
      <c r="E1153" s="225">
        <f>Лист1!F96</f>
        <v>6</v>
      </c>
      <c r="F1153" s="226"/>
      <c r="G1153" s="226"/>
      <c r="H1153" s="135"/>
      <c r="I1153" s="135"/>
      <c r="J1153" s="135"/>
      <c r="K1153" s="135"/>
      <c r="L1153" s="4"/>
      <c r="M1153" s="4"/>
      <c r="N1153" s="4"/>
    </row>
    <row r="1154" spans="1:14" x14ac:dyDescent="0.3">
      <c r="A1154" s="225" t="str">
        <f>Лист2!B42</f>
        <v xml:space="preserve">Морковь  с 1.09-31.12, х/о 20%
</v>
      </c>
      <c r="B1154" s="225">
        <f>Лист2!C42</f>
        <v>8.8000000000000007</v>
      </c>
      <c r="C1154" s="225">
        <f>Лист2!D42</f>
        <v>11</v>
      </c>
      <c r="D1154" s="225">
        <f>Лист2!E42</f>
        <v>7</v>
      </c>
      <c r="E1154" s="225">
        <f>Лист2!F42</f>
        <v>9</v>
      </c>
      <c r="F1154" s="226"/>
      <c r="G1154" s="226"/>
      <c r="H1154" s="135"/>
      <c r="I1154" s="135"/>
      <c r="J1154" s="135"/>
      <c r="K1154" s="135"/>
      <c r="L1154" s="4"/>
      <c r="M1154" s="4"/>
      <c r="N1154" s="4"/>
    </row>
    <row r="1155" spans="1:14" x14ac:dyDescent="0.3">
      <c r="A1155" s="225" t="str">
        <f>Лист3!B24</f>
        <v xml:space="preserve">Морковь  с 1.09-31.12, х/о 20%
</v>
      </c>
      <c r="B1155" s="225">
        <f>Лист3!C24</f>
        <v>38</v>
      </c>
      <c r="C1155" s="225">
        <f>Лист3!D24</f>
        <v>45</v>
      </c>
      <c r="D1155" s="225">
        <f>Лист3!E24</f>
        <v>31</v>
      </c>
      <c r="E1155" s="225">
        <f>Лист3!F24</f>
        <v>39</v>
      </c>
      <c r="F1155" s="226"/>
      <c r="G1155" s="226"/>
      <c r="H1155" s="135"/>
      <c r="I1155" s="135"/>
      <c r="J1155" s="135"/>
      <c r="K1155" s="135"/>
      <c r="L1155" s="4"/>
      <c r="M1155" s="4"/>
      <c r="N1155" s="4"/>
    </row>
    <row r="1156" spans="1:14" x14ac:dyDescent="0.3">
      <c r="A1156" s="225" t="str">
        <f>Лист3!B35</f>
        <v xml:space="preserve">Морковь  с 1.09-31.12, х/о 20%
</v>
      </c>
      <c r="B1156" s="225">
        <f>Лист3!C35</f>
        <v>7.5</v>
      </c>
      <c r="C1156" s="225">
        <f>Лист3!D35</f>
        <v>10</v>
      </c>
      <c r="D1156" s="225">
        <f>Лист3!E35</f>
        <v>6</v>
      </c>
      <c r="E1156" s="225">
        <f>Лист3!F35</f>
        <v>8</v>
      </c>
      <c r="F1156" s="226"/>
      <c r="G1156" s="226"/>
      <c r="H1156" s="135"/>
      <c r="I1156" s="135"/>
      <c r="J1156" s="135"/>
      <c r="K1156" s="135"/>
      <c r="L1156" s="4"/>
      <c r="M1156" s="4"/>
      <c r="N1156" s="4"/>
    </row>
    <row r="1157" spans="1:14" x14ac:dyDescent="0.3">
      <c r="A1157" s="225" t="str">
        <f>Лист3!B47</f>
        <v xml:space="preserve">Морковь  с 1.09-31.12, х/о 20%
</v>
      </c>
      <c r="B1157" s="225">
        <f>Лист3!C47</f>
        <v>28</v>
      </c>
      <c r="C1157" s="225">
        <f>Лист3!D47</f>
        <v>34</v>
      </c>
      <c r="D1157" s="225">
        <f>Лист3!E47</f>
        <v>22</v>
      </c>
      <c r="E1157" s="225">
        <f>Лист3!F47</f>
        <v>27</v>
      </c>
      <c r="F1157" s="226"/>
      <c r="G1157" s="226"/>
      <c r="H1157" s="226"/>
      <c r="I1157" s="226"/>
      <c r="J1157" s="226"/>
      <c r="K1157" s="226"/>
      <c r="L1157" s="221"/>
      <c r="M1157" s="221"/>
      <c r="N1157" s="221"/>
    </row>
    <row r="1158" spans="1:14" x14ac:dyDescent="0.3">
      <c r="A1158" s="225" t="str">
        <f>Лист4!B39</f>
        <v xml:space="preserve">Морковь  с 1.09-31.12, х/о 20%
</v>
      </c>
      <c r="B1158" s="225">
        <f>Лист4!C39</f>
        <v>8.8000000000000007</v>
      </c>
      <c r="C1158" s="225">
        <f>Лист4!D39</f>
        <v>11</v>
      </c>
      <c r="D1158" s="225">
        <f>Лист4!E39</f>
        <v>7</v>
      </c>
      <c r="E1158" s="225">
        <f>Лист4!F39</f>
        <v>9</v>
      </c>
      <c r="F1158" s="226"/>
      <c r="G1158" s="226"/>
      <c r="H1158" s="226"/>
      <c r="I1158" s="226"/>
      <c r="J1158" s="226"/>
      <c r="K1158" s="226"/>
      <c r="L1158" s="221"/>
      <c r="M1158" s="221"/>
      <c r="N1158" s="221"/>
    </row>
    <row r="1159" spans="1:14" x14ac:dyDescent="0.3">
      <c r="A1159" s="225" t="str">
        <f>Лист4!B51</f>
        <v xml:space="preserve">Морковь  с 1.09-31.12, х/о 20%
</v>
      </c>
      <c r="B1159" s="225">
        <f>Лист4!C51</f>
        <v>8.8000000000000007</v>
      </c>
      <c r="C1159" s="225">
        <f>Лист4!D51</f>
        <v>11</v>
      </c>
      <c r="D1159" s="225">
        <f>Лист4!E51</f>
        <v>7</v>
      </c>
      <c r="E1159" s="225">
        <f>Лист4!F51</f>
        <v>9</v>
      </c>
      <c r="F1159" s="226"/>
      <c r="G1159" s="226"/>
      <c r="H1159" s="226"/>
      <c r="I1159" s="226"/>
      <c r="J1159" s="226"/>
      <c r="K1159" s="226"/>
      <c r="L1159" s="221"/>
      <c r="M1159" s="221"/>
      <c r="N1159" s="221"/>
    </row>
    <row r="1160" spans="1:14" x14ac:dyDescent="0.3">
      <c r="A1160" s="225" t="str">
        <f>Лист4!B76</f>
        <v xml:space="preserve">Морковь  с 1.09-31.12, х/о 20%
</v>
      </c>
      <c r="B1160" s="225">
        <f>Лист4!C76</f>
        <v>10</v>
      </c>
      <c r="C1160" s="225">
        <f>Лист4!D76</f>
        <v>13</v>
      </c>
      <c r="D1160" s="225">
        <f>Лист4!E76</f>
        <v>8</v>
      </c>
      <c r="E1160" s="225">
        <f>Лист4!F76</f>
        <v>10</v>
      </c>
      <c r="F1160" s="220"/>
      <c r="G1160" s="220"/>
      <c r="H1160" s="2"/>
      <c r="I1160" s="2"/>
      <c r="J1160" s="2"/>
      <c r="K1160" s="2"/>
      <c r="L1160" s="2"/>
      <c r="M1160" s="2"/>
      <c r="N1160" s="2"/>
    </row>
    <row r="1161" spans="1:14" x14ac:dyDescent="0.3">
      <c r="A1161" s="225" t="str">
        <f>Лист5!B23</f>
        <v xml:space="preserve">Морковь  с 1.09-31.12, х/о 20%
</v>
      </c>
      <c r="B1161" s="225">
        <f>Лист5!C23</f>
        <v>26</v>
      </c>
      <c r="C1161" s="225">
        <f>Лист5!D23</f>
        <v>37</v>
      </c>
      <c r="D1161" s="225">
        <f>Лист5!E23</f>
        <v>24</v>
      </c>
      <c r="E1161" s="225">
        <f>Лист5!F23</f>
        <v>32</v>
      </c>
      <c r="F1161" s="226"/>
      <c r="G1161" s="226"/>
      <c r="H1161" s="226"/>
      <c r="I1161" s="226"/>
      <c r="J1161" s="226"/>
      <c r="K1161" s="226"/>
      <c r="L1161" s="221"/>
      <c r="M1161" s="221"/>
      <c r="N1161" s="221"/>
    </row>
    <row r="1162" spans="1:14" x14ac:dyDescent="0.3">
      <c r="A1162" s="225" t="str">
        <f>Лист5!B39</f>
        <v xml:space="preserve">Морковь  с 1.09-31.12, х/о 20%
</v>
      </c>
      <c r="B1162" s="225">
        <f>Лист5!C39</f>
        <v>8.8000000000000007</v>
      </c>
      <c r="C1162" s="225">
        <f>Лист5!D39</f>
        <v>12.5</v>
      </c>
      <c r="D1162" s="225">
        <f>Лист5!E39</f>
        <v>7</v>
      </c>
      <c r="E1162" s="225">
        <f>Лист5!F39</f>
        <v>10</v>
      </c>
      <c r="F1162" s="226"/>
      <c r="G1162" s="226"/>
      <c r="H1162" s="226"/>
      <c r="I1162" s="226"/>
      <c r="J1162" s="226"/>
      <c r="K1162" s="226"/>
      <c r="L1162" s="221"/>
      <c r="M1162" s="221"/>
      <c r="N1162" s="221"/>
    </row>
    <row r="1163" spans="1:14" x14ac:dyDescent="0.3">
      <c r="A1163" s="225" t="str">
        <f>Лист5!B57</f>
        <v xml:space="preserve">Морковь  с 1.09-31.12, х/о 20%
</v>
      </c>
      <c r="B1163" s="225">
        <f>Лист5!C57</f>
        <v>19</v>
      </c>
      <c r="C1163" s="225">
        <f>Лист5!D57</f>
        <v>24</v>
      </c>
      <c r="D1163" s="225">
        <f>Лист5!E57</f>
        <v>15</v>
      </c>
      <c r="E1163" s="225">
        <f>Лист5!F57</f>
        <v>19</v>
      </c>
      <c r="F1163" s="226"/>
      <c r="G1163" s="226"/>
      <c r="H1163" s="226"/>
      <c r="I1163" s="226"/>
      <c r="J1163" s="226"/>
      <c r="K1163" s="226"/>
      <c r="L1163" s="221"/>
      <c r="M1163" s="221"/>
      <c r="N1163" s="221"/>
    </row>
    <row r="1164" spans="1:14" x14ac:dyDescent="0.3">
      <c r="A1164" s="225" t="str">
        <f>Лист5!B75</f>
        <v xml:space="preserve">Морковь  с 1.09-31.12, х/о 20%
</v>
      </c>
      <c r="B1164" s="225">
        <f>Лист5!C75</f>
        <v>38</v>
      </c>
      <c r="C1164" s="225">
        <f>Лист5!D75</f>
        <v>41</v>
      </c>
      <c r="D1164" s="225">
        <f>Лист5!E75</f>
        <v>29</v>
      </c>
      <c r="E1164" s="225">
        <f>Лист5!F75</f>
        <v>33</v>
      </c>
      <c r="F1164" s="220"/>
      <c r="G1164" s="220"/>
      <c r="H1164" s="2"/>
      <c r="I1164" s="2"/>
      <c r="J1164" s="2"/>
      <c r="K1164" s="2"/>
      <c r="L1164" s="2"/>
      <c r="M1164" s="2"/>
      <c r="N1164" s="2"/>
    </row>
    <row r="1165" spans="1:14" x14ac:dyDescent="0.3">
      <c r="A1165" s="225" t="str">
        <f>Лист6!B36</f>
        <v xml:space="preserve">Морковь  с 1.09-31.12, х/о 20%
</v>
      </c>
      <c r="B1165" s="225">
        <f>Лист6!C36</f>
        <v>7.5</v>
      </c>
      <c r="C1165" s="225">
        <f>Лист6!D36</f>
        <v>10</v>
      </c>
      <c r="D1165" s="225">
        <f>Лист6!E36</f>
        <v>6</v>
      </c>
      <c r="E1165" s="225">
        <f>Лист6!F36</f>
        <v>8</v>
      </c>
      <c r="F1165" s="220"/>
      <c r="G1165" s="220"/>
      <c r="H1165" s="3"/>
      <c r="I1165" s="3"/>
      <c r="J1165" s="3"/>
      <c r="K1165" s="3"/>
      <c r="L1165" s="3"/>
      <c r="M1165" s="3"/>
      <c r="N1165" s="3"/>
    </row>
    <row r="1166" spans="1:14" x14ac:dyDescent="0.3">
      <c r="A1166" s="225" t="str">
        <f>Лист6!B49</f>
        <v xml:space="preserve">Морковь  с 1.09-31.12, х/о 20%
</v>
      </c>
      <c r="B1166" s="225">
        <f>Лист6!C49</f>
        <v>15</v>
      </c>
      <c r="C1166" s="225">
        <f>Лист6!D49</f>
        <v>18</v>
      </c>
      <c r="D1166" s="225">
        <f>Лист6!E49</f>
        <v>12</v>
      </c>
      <c r="E1166" s="225">
        <f>Лист6!F49</f>
        <v>14</v>
      </c>
      <c r="F1166" s="220"/>
      <c r="G1166" s="220"/>
      <c r="H1166" s="3"/>
      <c r="I1166" s="3"/>
      <c r="J1166" s="3"/>
      <c r="K1166" s="3"/>
      <c r="L1166" s="3"/>
      <c r="M1166" s="3"/>
      <c r="N1166" s="3"/>
    </row>
    <row r="1167" spans="1:14" x14ac:dyDescent="0.3">
      <c r="A1167" s="225" t="str">
        <f>Лист7!B25</f>
        <v xml:space="preserve">Морковь  с 1.09-31.12, х/о 20%
</v>
      </c>
      <c r="B1167" s="225">
        <f>Лист7!C25</f>
        <v>16</v>
      </c>
      <c r="C1167" s="225">
        <f>Лист7!D25</f>
        <v>21</v>
      </c>
      <c r="D1167" s="225">
        <f>Лист7!E25</f>
        <v>14</v>
      </c>
      <c r="E1167" s="225">
        <f>Лист7!F25</f>
        <v>18</v>
      </c>
      <c r="F1167" s="220"/>
      <c r="G1167" s="220"/>
      <c r="H1167" s="3"/>
      <c r="I1167" s="3"/>
      <c r="J1167" s="3"/>
      <c r="K1167" s="3"/>
      <c r="L1167" s="3"/>
      <c r="M1167" s="3"/>
      <c r="N1167" s="3"/>
    </row>
    <row r="1168" spans="1:14" x14ac:dyDescent="0.3">
      <c r="A1168" s="225" t="str">
        <f>Лист7!B45</f>
        <v xml:space="preserve">Морковь  с 1.09-31.12, х/о 20%
</v>
      </c>
      <c r="B1168" s="225">
        <f>Лист7!C45</f>
        <v>7.5</v>
      </c>
      <c r="C1168" s="225">
        <f>Лист7!D45</f>
        <v>10</v>
      </c>
      <c r="D1168" s="225">
        <f>Лист7!E45</f>
        <v>6</v>
      </c>
      <c r="E1168" s="225">
        <f>Лист7!F45</f>
        <v>8</v>
      </c>
      <c r="F1168" s="226"/>
      <c r="G1168" s="226"/>
      <c r="H1168" s="135"/>
      <c r="I1168" s="135"/>
      <c r="J1168" s="135"/>
      <c r="K1168" s="135"/>
      <c r="L1168" s="4"/>
      <c r="M1168" s="4"/>
      <c r="N1168" s="4"/>
    </row>
    <row r="1169" spans="1:14" x14ac:dyDescent="0.3">
      <c r="A1169" s="225" t="str">
        <f>Лист7!B61</f>
        <v xml:space="preserve">Морковь  с 1.09-31.12, х/о 20%
</v>
      </c>
      <c r="B1169" s="225">
        <f>Лист7!C61</f>
        <v>12.5</v>
      </c>
      <c r="C1169" s="225">
        <f>Лист7!D61</f>
        <v>16</v>
      </c>
      <c r="D1169" s="225">
        <f>Лист7!E61</f>
        <v>10</v>
      </c>
      <c r="E1169" s="225">
        <f>Лист7!F61</f>
        <v>13</v>
      </c>
      <c r="F1169" s="226"/>
      <c r="G1169" s="226"/>
      <c r="H1169" s="135"/>
      <c r="I1169" s="135"/>
      <c r="J1169" s="135"/>
      <c r="K1169" s="135"/>
      <c r="L1169" s="4"/>
      <c r="M1169" s="4"/>
      <c r="N1169" s="4"/>
    </row>
    <row r="1170" spans="1:14" x14ac:dyDescent="0.3">
      <c r="A1170" s="225" t="str">
        <f>Лист7!B81</f>
        <v xml:space="preserve">Морковь  с 1.09-31.12, х/о 20%
</v>
      </c>
      <c r="B1170" s="225">
        <f>Лист7!C81</f>
        <v>60</v>
      </c>
      <c r="C1170" s="225">
        <f>Лист7!D81</f>
        <v>63</v>
      </c>
      <c r="D1170" s="225">
        <f>Лист7!E81</f>
        <v>48</v>
      </c>
      <c r="E1170" s="225">
        <f>Лист7!F81</f>
        <v>50</v>
      </c>
      <c r="F1170" s="226"/>
      <c r="G1170" s="226"/>
      <c r="H1170" s="135"/>
      <c r="I1170" s="135"/>
      <c r="J1170" s="135"/>
      <c r="K1170" s="135"/>
      <c r="L1170" s="4"/>
      <c r="M1170" s="4"/>
      <c r="N1170" s="4"/>
    </row>
    <row r="1171" spans="1:14" x14ac:dyDescent="0.3">
      <c r="A1171" s="225" t="str">
        <f>Лист7!B87</f>
        <v xml:space="preserve">Морковь  с 1.09-31.12, х/о 20%
</v>
      </c>
      <c r="B1171" s="225">
        <f>Лист7!C87</f>
        <v>2.5</v>
      </c>
      <c r="C1171" s="225">
        <f>Лист7!D87</f>
        <v>3.8</v>
      </c>
      <c r="D1171" s="225">
        <f>Лист7!E87</f>
        <v>2</v>
      </c>
      <c r="E1171" s="225">
        <f>Лист7!F87</f>
        <v>3</v>
      </c>
      <c r="F1171" s="226"/>
      <c r="G1171" s="226"/>
      <c r="H1171" s="135"/>
      <c r="I1171" s="135"/>
      <c r="J1171" s="135"/>
      <c r="K1171" s="135"/>
      <c r="L1171" s="4"/>
      <c r="M1171" s="4"/>
      <c r="N1171" s="4"/>
    </row>
    <row r="1172" spans="1:14" x14ac:dyDescent="0.3">
      <c r="A1172" s="225" t="str">
        <f>Лист8!B33</f>
        <v xml:space="preserve">Морковь  с 1.09-31.12, х/о 20%
</v>
      </c>
      <c r="B1172" s="225">
        <f>Лист8!C33</f>
        <v>11</v>
      </c>
      <c r="C1172" s="225">
        <f>Лист8!D33</f>
        <v>15</v>
      </c>
      <c r="D1172" s="225">
        <f>Лист8!E33</f>
        <v>9</v>
      </c>
      <c r="E1172" s="225">
        <f>Лист8!F33</f>
        <v>12</v>
      </c>
      <c r="F1172" s="226"/>
      <c r="G1172" s="226"/>
      <c r="H1172" s="135"/>
      <c r="I1172" s="135"/>
      <c r="J1172" s="135"/>
      <c r="K1172" s="135"/>
      <c r="L1172" s="4"/>
      <c r="M1172" s="4"/>
      <c r="N1172" s="4"/>
    </row>
    <row r="1173" spans="1:14" x14ac:dyDescent="0.3">
      <c r="A1173" s="225" t="str">
        <f>Лист8!B64</f>
        <v xml:space="preserve">Морковь  с 1.09-31.12, х/о 20%
</v>
      </c>
      <c r="B1173" s="225">
        <f>Лист8!C64</f>
        <v>14</v>
      </c>
      <c r="C1173" s="225">
        <f>Лист8!D64</f>
        <v>15</v>
      </c>
      <c r="D1173" s="225">
        <f>Лист8!E64</f>
        <v>11</v>
      </c>
      <c r="E1173" s="225">
        <f>Лист8!F64</f>
        <v>12</v>
      </c>
      <c r="F1173" s="226"/>
      <c r="G1173" s="226"/>
      <c r="H1173" s="135"/>
      <c r="I1173" s="135"/>
      <c r="J1173" s="135"/>
      <c r="K1173" s="135"/>
      <c r="L1173" s="4"/>
      <c r="M1173" s="4"/>
      <c r="N1173" s="4"/>
    </row>
    <row r="1174" spans="1:14" x14ac:dyDescent="0.3">
      <c r="A1174" s="225" t="str">
        <f>Лист9!B30</f>
        <v xml:space="preserve">Морковь  с 1.09-31.12, х/о 20%
</v>
      </c>
      <c r="B1174" s="225">
        <f>Лист9!C30</f>
        <v>16</v>
      </c>
      <c r="C1174" s="225">
        <f>Лист9!D30</f>
        <v>27</v>
      </c>
      <c r="D1174" s="225">
        <f>Лист9!E30</f>
        <v>13</v>
      </c>
      <c r="E1174" s="225">
        <f>Лист9!F30</f>
        <v>22</v>
      </c>
      <c r="F1174" s="226"/>
      <c r="G1174" s="226"/>
      <c r="H1174" s="135"/>
      <c r="I1174" s="135"/>
      <c r="J1174" s="135"/>
      <c r="K1174" s="135"/>
      <c r="L1174" s="4"/>
      <c r="M1174" s="4"/>
      <c r="N1174" s="4"/>
    </row>
    <row r="1175" spans="1:14" x14ac:dyDescent="0.3">
      <c r="A1175" s="225" t="str">
        <f>Лист9!B44</f>
        <v xml:space="preserve">Морковь  с 1.09-31.12, х/о 20%
</v>
      </c>
      <c r="B1175" s="225">
        <f>Лист9!C44</f>
        <v>6.3</v>
      </c>
      <c r="C1175" s="225">
        <f>Лист9!D44</f>
        <v>8.8000000000000007</v>
      </c>
      <c r="D1175" s="225">
        <f>Лист9!E44</f>
        <v>5</v>
      </c>
      <c r="E1175" s="225">
        <f>Лист9!F44</f>
        <v>7</v>
      </c>
      <c r="F1175" s="226"/>
      <c r="G1175" s="226"/>
      <c r="H1175" s="135"/>
      <c r="I1175" s="135"/>
      <c r="J1175" s="135"/>
      <c r="K1175" s="135"/>
      <c r="L1175" s="4"/>
      <c r="M1175" s="4"/>
      <c r="N1175" s="4"/>
    </row>
    <row r="1176" spans="1:14" x14ac:dyDescent="0.3">
      <c r="A1176" s="225" t="str">
        <f>Лист10!B24</f>
        <v xml:space="preserve">Морковь  с 1.09-31.12, х/о 20%
</v>
      </c>
      <c r="B1176" s="225">
        <f>Лист10!C24</f>
        <v>44</v>
      </c>
      <c r="C1176" s="225">
        <f>Лист10!D24</f>
        <v>59</v>
      </c>
      <c r="D1176" s="225">
        <f>Лист10!E24</f>
        <v>38</v>
      </c>
      <c r="E1176" s="225">
        <f>Лист10!F24</f>
        <v>50</v>
      </c>
      <c r="F1176" s="226"/>
      <c r="G1176" s="226"/>
      <c r="H1176" s="135"/>
      <c r="I1176" s="135"/>
      <c r="J1176" s="135"/>
      <c r="K1176" s="135"/>
      <c r="L1176" s="4"/>
      <c r="M1176" s="4"/>
      <c r="N1176" s="4"/>
    </row>
    <row r="1177" spans="1:14" x14ac:dyDescent="0.3">
      <c r="A1177" s="225" t="str">
        <f>Лист10!B37</f>
        <v xml:space="preserve">Морковь  с 1.09-31.12, х/о 20%
</v>
      </c>
      <c r="B1177" s="225">
        <f>Лист10!C37</f>
        <v>7.5</v>
      </c>
      <c r="C1177" s="225">
        <f>Лист10!D37</f>
        <v>10</v>
      </c>
      <c r="D1177" s="225">
        <f>Лист10!E37</f>
        <v>6</v>
      </c>
      <c r="E1177" s="225">
        <f>Лист10!F37</f>
        <v>8</v>
      </c>
      <c r="F1177" s="226"/>
      <c r="G1177" s="226"/>
      <c r="H1177" s="135"/>
      <c r="I1177" s="135"/>
      <c r="J1177" s="135"/>
      <c r="K1177" s="135"/>
      <c r="L1177" s="4"/>
      <c r="M1177" s="4"/>
      <c r="N1177" s="4"/>
    </row>
    <row r="1178" spans="1:14" x14ac:dyDescent="0.3">
      <c r="A1178" s="225" t="str">
        <f>Лист11!B37</f>
        <v xml:space="preserve">Морковь  с 1.09-31.12, х/о 20%
</v>
      </c>
      <c r="B1178" s="225">
        <f>Лист11!C37</f>
        <v>10</v>
      </c>
      <c r="C1178" s="225">
        <f>Лист11!D37</f>
        <v>14</v>
      </c>
      <c r="D1178" s="225">
        <f>Лист11!E37</f>
        <v>8</v>
      </c>
      <c r="E1178" s="225">
        <f>Лист11!F37</f>
        <v>11</v>
      </c>
      <c r="F1178" s="226"/>
      <c r="G1178" s="226"/>
      <c r="H1178" s="135"/>
      <c r="I1178" s="135"/>
      <c r="J1178" s="135"/>
      <c r="K1178" s="135"/>
      <c r="L1178" s="4"/>
      <c r="M1178" s="4"/>
      <c r="N1178" s="4"/>
    </row>
    <row r="1179" spans="1:14" x14ac:dyDescent="0.3">
      <c r="A1179" s="225" t="str">
        <f>Лист11!B54</f>
        <v xml:space="preserve">Морковь  с 1.09-31.12, х/о 20%
</v>
      </c>
      <c r="B1179" s="225">
        <f>Лист11!C54</f>
        <v>35</v>
      </c>
      <c r="C1179" s="225">
        <f>Лист11!D54</f>
        <v>43</v>
      </c>
      <c r="D1179" s="225">
        <f>Лист11!E54</f>
        <v>28</v>
      </c>
      <c r="E1179" s="225">
        <f>Лист11!F54</f>
        <v>34</v>
      </c>
      <c r="F1179" s="226"/>
      <c r="G1179" s="226"/>
      <c r="H1179" s="135"/>
      <c r="I1179" s="135"/>
      <c r="J1179" s="135"/>
      <c r="K1179" s="135"/>
      <c r="L1179" s="4"/>
      <c r="M1179" s="4"/>
      <c r="N1179" s="4"/>
    </row>
    <row r="1180" spans="1:14" x14ac:dyDescent="0.3">
      <c r="A1180" s="225" t="str">
        <f>Лист12!B41</f>
        <v xml:space="preserve">Морковь  с 1.09-31.12, х/о 20%
</v>
      </c>
      <c r="B1180" s="225">
        <f>Лист12!C41</f>
        <v>6.3</v>
      </c>
      <c r="C1180" s="225">
        <f>Лист12!D41</f>
        <v>7.5</v>
      </c>
      <c r="D1180" s="225">
        <f>Лист12!E41</f>
        <v>5</v>
      </c>
      <c r="E1180" s="225">
        <f>Лист12!F41</f>
        <v>6</v>
      </c>
      <c r="F1180" s="226"/>
      <c r="G1180" s="226"/>
      <c r="H1180" s="135"/>
      <c r="I1180" s="135"/>
      <c r="J1180" s="135"/>
      <c r="K1180" s="135"/>
      <c r="L1180" s="4"/>
      <c r="M1180" s="4"/>
      <c r="N1180" s="4"/>
    </row>
    <row r="1181" spans="1:14" x14ac:dyDescent="0.3">
      <c r="A1181" s="225" t="str">
        <f>Лист12!B61</f>
        <v xml:space="preserve">Морковь  с 1.09-31.12, х/о 20%
</v>
      </c>
      <c r="B1181" s="225">
        <f>Лист12!C61</f>
        <v>16</v>
      </c>
      <c r="C1181" s="225">
        <f>Лист12!D61</f>
        <v>20</v>
      </c>
      <c r="D1181" s="225">
        <f>Лист12!E61</f>
        <v>13</v>
      </c>
      <c r="E1181" s="225">
        <f>Лист12!F61</f>
        <v>16</v>
      </c>
      <c r="F1181" s="226"/>
      <c r="G1181" s="226"/>
      <c r="H1181" s="135"/>
      <c r="I1181" s="135"/>
      <c r="J1181" s="135"/>
      <c r="K1181" s="135"/>
      <c r="L1181" s="4"/>
      <c r="M1181" s="4"/>
      <c r="N1181" s="4"/>
    </row>
    <row r="1182" spans="1:14" x14ac:dyDescent="0.3">
      <c r="A1182" s="225" t="str">
        <f>Лист12!B86</f>
        <v xml:space="preserve">Морковь  с 1.09-31.12, х/о 20%
</v>
      </c>
      <c r="B1182" s="225">
        <f>Лист12!C86</f>
        <v>33</v>
      </c>
      <c r="C1182" s="225">
        <f>Лист12!D86</f>
        <v>34</v>
      </c>
      <c r="D1182" s="225">
        <f>Лист12!E86</f>
        <v>26</v>
      </c>
      <c r="E1182" s="225">
        <f>Лист12!F86</f>
        <v>27</v>
      </c>
      <c r="F1182" s="226"/>
      <c r="G1182" s="226"/>
      <c r="H1182" s="135"/>
      <c r="I1182" s="135"/>
      <c r="J1182" s="135"/>
      <c r="K1182" s="135"/>
      <c r="L1182" s="4"/>
      <c r="M1182" s="4"/>
      <c r="N1182" s="4"/>
    </row>
    <row r="1183" spans="1:14" x14ac:dyDescent="0.3">
      <c r="A1183" s="225" t="str">
        <f>Лист13!B30</f>
        <v xml:space="preserve">Морковь  с 1.09-31.12, х/о 20%
</v>
      </c>
      <c r="B1183" s="225">
        <f>Лист13!C30</f>
        <v>7.5</v>
      </c>
      <c r="C1183" s="225">
        <f>Лист13!D30</f>
        <v>8.8000000000000007</v>
      </c>
      <c r="D1183" s="225">
        <f>Лист13!E30</f>
        <v>6</v>
      </c>
      <c r="E1183" s="225">
        <f>Лист13!F30</f>
        <v>7</v>
      </c>
      <c r="F1183" s="226"/>
      <c r="G1183" s="226"/>
      <c r="H1183" s="226"/>
      <c r="I1183" s="226"/>
      <c r="J1183" s="226"/>
      <c r="K1183" s="226"/>
      <c r="L1183" s="221"/>
      <c r="M1183" s="221"/>
      <c r="N1183" s="221"/>
    </row>
    <row r="1184" spans="1:14" x14ac:dyDescent="0.3">
      <c r="A1184" s="225" t="str">
        <f>Лист13!B40</f>
        <v xml:space="preserve">Морковь  с 1.09-31.12, х/о 20%
</v>
      </c>
      <c r="B1184" s="225">
        <f>Лист13!C40</f>
        <v>7.5</v>
      </c>
      <c r="C1184" s="225">
        <f>Лист13!D40</f>
        <v>10</v>
      </c>
      <c r="D1184" s="225">
        <f>Лист13!E40</f>
        <v>6</v>
      </c>
      <c r="E1184" s="225">
        <f>Лист13!F40</f>
        <v>8</v>
      </c>
      <c r="F1184" s="226"/>
      <c r="G1184" s="226"/>
      <c r="H1184" s="135"/>
      <c r="I1184" s="135"/>
      <c r="J1184" s="135"/>
      <c r="K1184" s="135"/>
      <c r="L1184" s="4"/>
      <c r="M1184" s="4"/>
      <c r="N1184" s="4"/>
    </row>
    <row r="1185" spans="1:14" x14ac:dyDescent="0.3">
      <c r="A1185" s="225" t="str">
        <f>Лист13!B57</f>
        <v xml:space="preserve">Морковь  с 1.09-31.12, х/о 20%
</v>
      </c>
      <c r="B1185" s="225">
        <f>Лист13!C57</f>
        <v>10</v>
      </c>
      <c r="C1185" s="225">
        <f>Лист13!D57</f>
        <v>14</v>
      </c>
      <c r="D1185" s="225">
        <f>Лист13!E57</f>
        <v>8</v>
      </c>
      <c r="E1185" s="225">
        <f>Лист13!F57</f>
        <v>11</v>
      </c>
      <c r="F1185" s="220"/>
      <c r="G1185" s="220"/>
      <c r="H1185" s="3"/>
      <c r="I1185" s="3"/>
      <c r="J1185" s="3"/>
      <c r="K1185" s="3"/>
      <c r="L1185" s="3"/>
      <c r="M1185" s="3"/>
      <c r="N1185" s="3"/>
    </row>
    <row r="1186" spans="1:14" x14ac:dyDescent="0.3">
      <c r="A1186" s="225" t="str">
        <f>Лист13!B80</f>
        <v xml:space="preserve">Морковь  с 1.09-31.12, х/о 20%
</v>
      </c>
      <c r="B1186" s="225">
        <f>Лист13!C80</f>
        <v>116</v>
      </c>
      <c r="C1186" s="225">
        <f>Лист13!D80</f>
        <v>133</v>
      </c>
      <c r="D1186" s="225">
        <f>Лист13!E80</f>
        <v>93</v>
      </c>
      <c r="E1186" s="225">
        <f>Лист13!F80</f>
        <v>106</v>
      </c>
      <c r="F1186" s="226"/>
      <c r="G1186" s="226"/>
      <c r="H1186" s="226"/>
      <c r="I1186" s="226"/>
      <c r="J1186" s="226"/>
      <c r="K1186" s="226"/>
      <c r="L1186" s="221"/>
      <c r="M1186" s="221"/>
      <c r="N1186" s="221"/>
    </row>
    <row r="1187" spans="1:14" x14ac:dyDescent="0.3">
      <c r="A1187" s="225" t="str">
        <f>Лист14!B24</f>
        <v xml:space="preserve">Морковь  с 1.09-31.12, х/о 20%
</v>
      </c>
      <c r="B1187" s="225">
        <f>Лист14!C24</f>
        <v>14</v>
      </c>
      <c r="C1187" s="225">
        <f>Лист14!D24</f>
        <v>21</v>
      </c>
      <c r="D1187" s="225">
        <f>Лист14!E24</f>
        <v>13</v>
      </c>
      <c r="E1187" s="225">
        <f>Лист14!F24</f>
        <v>17</v>
      </c>
      <c r="F1187" s="226"/>
      <c r="G1187" s="226"/>
      <c r="H1187" s="135"/>
      <c r="I1187" s="135"/>
      <c r="J1187" s="135"/>
      <c r="K1187" s="135"/>
      <c r="L1187" s="4"/>
      <c r="M1187" s="4"/>
      <c r="N1187" s="4"/>
    </row>
    <row r="1188" spans="1:14" x14ac:dyDescent="0.3">
      <c r="A1188" s="225" t="str">
        <f>Лист14!B44</f>
        <v xml:space="preserve">Морковь  с 1.09-31.12, х/о 20%
</v>
      </c>
      <c r="B1188" s="225">
        <f>Лист14!C44</f>
        <v>8.8000000000000007</v>
      </c>
      <c r="C1188" s="225">
        <f>Лист14!D44</f>
        <v>11</v>
      </c>
      <c r="D1188" s="225">
        <f>Лист14!E44</f>
        <v>7</v>
      </c>
      <c r="E1188" s="225">
        <f>Лист14!F44</f>
        <v>9</v>
      </c>
      <c r="F1188" s="226"/>
      <c r="G1188" s="226"/>
      <c r="H1188" s="135"/>
      <c r="I1188" s="135"/>
      <c r="J1188" s="135"/>
      <c r="K1188" s="135"/>
      <c r="L1188" s="4"/>
      <c r="M1188" s="4"/>
      <c r="N1188" s="4"/>
    </row>
    <row r="1189" spans="1:14" x14ac:dyDescent="0.3">
      <c r="A1189" s="225" t="str">
        <f>Лист14!B58</f>
        <v xml:space="preserve">Морковь  с 1.09-31.12, х/о 20%
</v>
      </c>
      <c r="B1189" s="225">
        <f>Лист14!C58</f>
        <v>12.5</v>
      </c>
      <c r="C1189" s="225">
        <f>Лист14!D58</f>
        <v>14</v>
      </c>
      <c r="D1189" s="225">
        <f>Лист14!E58</f>
        <v>10</v>
      </c>
      <c r="E1189" s="225">
        <f>Лист14!F58</f>
        <v>12</v>
      </c>
      <c r="F1189" s="226"/>
      <c r="G1189" s="226"/>
      <c r="H1189" s="226"/>
      <c r="I1189" s="226"/>
      <c r="J1189" s="226"/>
      <c r="K1189" s="226"/>
      <c r="L1189" s="221"/>
      <c r="M1189" s="221"/>
      <c r="N1189" s="221"/>
    </row>
    <row r="1190" spans="1:14" x14ac:dyDescent="0.3">
      <c r="A1190" s="225" t="str">
        <f>Лист15!B31</f>
        <v xml:space="preserve">Морковь  с 1.09-31.12, х/о 20%
</v>
      </c>
      <c r="B1190" s="225">
        <f>Лист15!C31</f>
        <v>7.5</v>
      </c>
      <c r="C1190" s="225">
        <f>Лист15!D31</f>
        <v>10</v>
      </c>
      <c r="D1190" s="225">
        <f>Лист15!E31</f>
        <v>6</v>
      </c>
      <c r="E1190" s="225">
        <f>Лист15!F31</f>
        <v>8</v>
      </c>
      <c r="F1190" s="226"/>
      <c r="G1190" s="226"/>
      <c r="H1190" s="135"/>
      <c r="I1190" s="135"/>
      <c r="J1190" s="135"/>
      <c r="K1190" s="135"/>
      <c r="L1190" s="4"/>
      <c r="M1190" s="4"/>
      <c r="N1190" s="4"/>
    </row>
    <row r="1191" spans="1:14" x14ac:dyDescent="0.3">
      <c r="A1191" s="225" t="str">
        <f>Лист15!B48</f>
        <v xml:space="preserve">Морковь  с 1.09-31.12, х/о 20%
</v>
      </c>
      <c r="B1191" s="225">
        <f>Лист15!C48</f>
        <v>12.5</v>
      </c>
      <c r="C1191" s="225">
        <f>Лист15!D48</f>
        <v>14</v>
      </c>
      <c r="D1191" s="225">
        <f>Лист15!E48</f>
        <v>10</v>
      </c>
      <c r="E1191" s="225">
        <f>Лист15!F48</f>
        <v>11</v>
      </c>
      <c r="F1191" s="226"/>
      <c r="G1191" s="226"/>
      <c r="H1191" s="226"/>
      <c r="I1191" s="226"/>
      <c r="J1191" s="226"/>
      <c r="K1191" s="226"/>
      <c r="L1191" s="221"/>
      <c r="M1191" s="221"/>
      <c r="N1191" s="221"/>
    </row>
    <row r="1192" spans="1:14" x14ac:dyDescent="0.3">
      <c r="A1192" s="225" t="str">
        <f>Лист16!B33</f>
        <v xml:space="preserve">Морковь  с 1.09-31.12, х/о 20%
</v>
      </c>
      <c r="B1192" s="225">
        <f>Лист16!C33</f>
        <v>10</v>
      </c>
      <c r="C1192" s="225">
        <f>Лист16!D33</f>
        <v>12.6</v>
      </c>
      <c r="D1192" s="225">
        <f>Лист16!E33</f>
        <v>9</v>
      </c>
      <c r="E1192" s="225">
        <f>Лист16!F33</f>
        <v>11</v>
      </c>
      <c r="F1192" s="226"/>
      <c r="G1192" s="226"/>
      <c r="H1192" s="226"/>
      <c r="I1192" s="226"/>
      <c r="J1192" s="226"/>
      <c r="K1192" s="226"/>
      <c r="L1192" s="221"/>
      <c r="M1192" s="221"/>
      <c r="N1192" s="221"/>
    </row>
    <row r="1193" spans="1:14" x14ac:dyDescent="0.3">
      <c r="A1193" s="225" t="str">
        <f>Лист16!B46</f>
        <v xml:space="preserve">Морковь  с 1.09-31.12, х/о 20%
</v>
      </c>
      <c r="B1193" s="225">
        <f>Лист16!C46</f>
        <v>6.3</v>
      </c>
      <c r="C1193" s="225">
        <f>Лист16!D46</f>
        <v>8.8000000000000007</v>
      </c>
      <c r="D1193" s="225">
        <f>Лист16!E46</f>
        <v>5</v>
      </c>
      <c r="E1193" s="225">
        <f>Лист16!F46</f>
        <v>7</v>
      </c>
      <c r="F1193" s="220"/>
      <c r="G1193" s="220"/>
      <c r="H1193" s="2"/>
      <c r="I1193" s="2"/>
      <c r="J1193" s="2"/>
      <c r="K1193" s="2"/>
      <c r="L1193" s="2"/>
      <c r="M1193" s="2"/>
      <c r="N1193" s="2"/>
    </row>
    <row r="1194" spans="1:14" x14ac:dyDescent="0.3">
      <c r="A1194" s="225" t="str">
        <f>Лист17!B43</f>
        <v xml:space="preserve">Морковь  с 1.09-31.12, х/о 20%
</v>
      </c>
      <c r="B1194" s="225">
        <f>Лист17!C43</f>
        <v>8.8000000000000007</v>
      </c>
      <c r="C1194" s="225">
        <f>Лист17!D43</f>
        <v>11</v>
      </c>
      <c r="D1194" s="225">
        <f>Лист17!E43</f>
        <v>7</v>
      </c>
      <c r="E1194" s="225">
        <f>Лист17!F43</f>
        <v>9</v>
      </c>
      <c r="F1194" s="226"/>
      <c r="G1194" s="226"/>
      <c r="H1194" s="226"/>
      <c r="I1194" s="226"/>
      <c r="J1194" s="226"/>
      <c r="K1194" s="226"/>
      <c r="L1194" s="221"/>
      <c r="M1194" s="221"/>
      <c r="N1194" s="221"/>
    </row>
    <row r="1195" spans="1:14" x14ac:dyDescent="0.3">
      <c r="A1195" s="225" t="str">
        <f>Лист17!B52</f>
        <v xml:space="preserve">Морковь  с 1.09-31.12, х/о 20%
</v>
      </c>
      <c r="B1195" s="225">
        <f>Лист17!C52</f>
        <v>10</v>
      </c>
      <c r="C1195" s="225">
        <f>Лист17!D52</f>
        <v>11</v>
      </c>
      <c r="D1195" s="225">
        <f>Лист17!E52</f>
        <v>8</v>
      </c>
      <c r="E1195" s="225">
        <f>Лист17!F52</f>
        <v>9</v>
      </c>
      <c r="F1195" s="226"/>
      <c r="G1195" s="226"/>
      <c r="H1195" s="226"/>
      <c r="I1195" s="226"/>
      <c r="J1195" s="226"/>
      <c r="K1195" s="226"/>
      <c r="L1195" s="221"/>
      <c r="M1195" s="221"/>
      <c r="N1195" s="221"/>
    </row>
    <row r="1196" spans="1:14" x14ac:dyDescent="0.3">
      <c r="A1196" s="225" t="str">
        <f>Лист17!B74</f>
        <v xml:space="preserve">Морковь  с 1.09-31.12, х/о 20%
</v>
      </c>
      <c r="B1196" s="225">
        <f>Лист17!C74</f>
        <v>25</v>
      </c>
      <c r="C1196" s="225">
        <f>Лист17!D74</f>
        <v>29</v>
      </c>
      <c r="D1196" s="225">
        <f>Лист17!E74</f>
        <v>20</v>
      </c>
      <c r="E1196" s="225">
        <f>Лист17!F74</f>
        <v>23</v>
      </c>
      <c r="F1196" s="226"/>
      <c r="G1196" s="226"/>
      <c r="H1196" s="226"/>
      <c r="I1196" s="226"/>
      <c r="J1196" s="226"/>
      <c r="K1196" s="226"/>
      <c r="L1196" s="221"/>
      <c r="M1196" s="221"/>
      <c r="N1196" s="221"/>
    </row>
    <row r="1197" spans="1:14" x14ac:dyDescent="0.3">
      <c r="A1197" s="225" t="str">
        <f>Лист18!B36</f>
        <v xml:space="preserve">Морковь  с 1.09-31.12, х/о 20%
</v>
      </c>
      <c r="B1197" s="225">
        <f>Лист18!C36</f>
        <v>7.5</v>
      </c>
      <c r="C1197" s="225">
        <f>Лист18!D36</f>
        <v>10</v>
      </c>
      <c r="D1197" s="225">
        <f>Лист18!E36</f>
        <v>6</v>
      </c>
      <c r="E1197" s="225">
        <f>Лист18!F36</f>
        <v>8</v>
      </c>
      <c r="F1197" s="226"/>
      <c r="G1197" s="226"/>
      <c r="H1197" s="226"/>
      <c r="I1197" s="226"/>
      <c r="J1197" s="226"/>
      <c r="K1197" s="226"/>
      <c r="L1197" s="221"/>
      <c r="M1197" s="221"/>
      <c r="N1197" s="221"/>
    </row>
    <row r="1198" spans="1:14" x14ac:dyDescent="0.3">
      <c r="A1198" s="225" t="str">
        <f>Лист18!B70</f>
        <v xml:space="preserve">Морковь  с 1.09-31.12, х/о 20%
</v>
      </c>
      <c r="B1198" s="225">
        <f>Лист18!C70</f>
        <v>2.5</v>
      </c>
      <c r="C1198" s="225">
        <f>Лист18!D70</f>
        <v>3.8</v>
      </c>
      <c r="D1198" s="225">
        <f>Лист18!E70</f>
        <v>2</v>
      </c>
      <c r="E1198" s="225">
        <f>Лист18!F70</f>
        <v>3</v>
      </c>
      <c r="F1198" s="220"/>
      <c r="G1198" s="220"/>
      <c r="H1198" s="2"/>
      <c r="I1198" s="2"/>
      <c r="J1198" s="2"/>
      <c r="K1198" s="2"/>
      <c r="L1198" s="2"/>
      <c r="M1198" s="2"/>
      <c r="N1198" s="2"/>
    </row>
    <row r="1199" spans="1:14" x14ac:dyDescent="0.3">
      <c r="A1199" s="225" t="str">
        <f>Лист19!B32</f>
        <v xml:space="preserve">Морковь  с 1.09-31.12, х/о 20%
</v>
      </c>
      <c r="B1199" s="225">
        <f>Лист19!C32</f>
        <v>7.5</v>
      </c>
      <c r="C1199" s="225">
        <f>Лист19!D32</f>
        <v>10</v>
      </c>
      <c r="D1199" s="225">
        <f>Лист19!E32</f>
        <v>6</v>
      </c>
      <c r="E1199" s="225">
        <f>Лист19!F32</f>
        <v>8</v>
      </c>
      <c r="F1199" s="220"/>
      <c r="G1199" s="220"/>
      <c r="H1199" s="2"/>
      <c r="I1199" s="2"/>
      <c r="J1199" s="2"/>
      <c r="K1199" s="2"/>
      <c r="L1199" s="2"/>
      <c r="M1199" s="2"/>
      <c r="N1199" s="2"/>
    </row>
    <row r="1200" spans="1:14" x14ac:dyDescent="0.3">
      <c r="A1200" s="225" t="str">
        <f>Лист19!B54</f>
        <v xml:space="preserve">Морковь  с 1.09-31.12, х/о 20%
</v>
      </c>
      <c r="B1200" s="225">
        <f>Лист19!C54</f>
        <v>41</v>
      </c>
      <c r="C1200" s="225">
        <f>Лист19!D54</f>
        <v>45</v>
      </c>
      <c r="D1200" s="225">
        <f>Лист19!E54</f>
        <v>33</v>
      </c>
      <c r="E1200" s="225">
        <f>Лист19!F54</f>
        <v>36</v>
      </c>
      <c r="F1200" s="226"/>
      <c r="G1200" s="226"/>
      <c r="H1200" s="226"/>
      <c r="I1200" s="226"/>
      <c r="J1200" s="226"/>
      <c r="K1200" s="226"/>
      <c r="L1200" s="221"/>
      <c r="M1200" s="221"/>
      <c r="N1200" s="221"/>
    </row>
    <row r="1201" spans="1:14" x14ac:dyDescent="0.3">
      <c r="A1201" s="225" t="str">
        <f>Лист19!B71</f>
        <v xml:space="preserve">Морковь  с 1.09-31.12, х/о 20%
</v>
      </c>
      <c r="B1201" s="225">
        <f>Лист19!C71</f>
        <v>19</v>
      </c>
      <c r="C1201" s="225">
        <f>Лист19!D71</f>
        <v>20</v>
      </c>
      <c r="D1201" s="225">
        <f>Лист19!E71</f>
        <v>15</v>
      </c>
      <c r="E1201" s="225">
        <f>Лист19!F71</f>
        <v>16</v>
      </c>
      <c r="F1201" s="220"/>
      <c r="G1201" s="220"/>
      <c r="H1201" s="2"/>
      <c r="I1201" s="2"/>
      <c r="J1201" s="2"/>
      <c r="K1201" s="2"/>
      <c r="L1201" s="2"/>
      <c r="M1201" s="2"/>
      <c r="N1201" s="2"/>
    </row>
    <row r="1202" spans="1:14" x14ac:dyDescent="0.3">
      <c r="A1202" s="225" t="str">
        <f>Лист20!B31</f>
        <v xml:space="preserve">Морковь  с 1.09-31.12, х/о 20%
</v>
      </c>
      <c r="B1202" s="225">
        <f>Лист20!C31</f>
        <v>24</v>
      </c>
      <c r="C1202" s="225">
        <f>Лист20!D31</f>
        <v>32</v>
      </c>
      <c r="D1202" s="225">
        <f>Лист20!E31</f>
        <v>20</v>
      </c>
      <c r="E1202" s="225">
        <f>Лист20!F31</f>
        <v>26</v>
      </c>
      <c r="F1202" s="220"/>
      <c r="G1202" s="220"/>
      <c r="H1202" s="2"/>
      <c r="I1202" s="2"/>
      <c r="J1202" s="2"/>
      <c r="K1202" s="2"/>
      <c r="L1202" s="2"/>
      <c r="M1202" s="2"/>
      <c r="N1202" s="2"/>
    </row>
    <row r="1203" spans="1:14" x14ac:dyDescent="0.3">
      <c r="A1203" s="225" t="str">
        <f>Лист20!B42</f>
        <v xml:space="preserve">Морковь  с 1.09-31.12, х/о 20%
</v>
      </c>
      <c r="B1203" s="225">
        <f>Лист20!C42</f>
        <v>7.5</v>
      </c>
      <c r="C1203" s="225">
        <f>Лист20!D42</f>
        <v>10</v>
      </c>
      <c r="D1203" s="225">
        <f>Лист20!E42</f>
        <v>6</v>
      </c>
      <c r="E1203" s="225">
        <f>Лист20!F42</f>
        <v>8</v>
      </c>
      <c r="F1203" s="226"/>
      <c r="G1203" s="226"/>
      <c r="H1203" s="226"/>
      <c r="I1203" s="226"/>
      <c r="J1203" s="226"/>
      <c r="K1203" s="226"/>
      <c r="L1203" s="221"/>
      <c r="M1203" s="221"/>
      <c r="N1203" s="221"/>
    </row>
    <row r="1204" spans="1:14" x14ac:dyDescent="0.3">
      <c r="A1204" s="225" t="str">
        <f>Лист20!B82</f>
        <v xml:space="preserve">Морковь  с 1.09-31.12, х/о 20%
</v>
      </c>
      <c r="B1204" s="225">
        <f>Лист20!C82</f>
        <v>33</v>
      </c>
      <c r="C1204" s="225">
        <f>Лист20!D82</f>
        <v>34</v>
      </c>
      <c r="D1204" s="225">
        <f>Лист20!E82</f>
        <v>26</v>
      </c>
      <c r="E1204" s="225">
        <f>Лист20!F82</f>
        <v>27</v>
      </c>
      <c r="F1204" s="220"/>
      <c r="G1204" s="220"/>
      <c r="H1204" s="2"/>
      <c r="I1204" s="2"/>
      <c r="J1204" s="2"/>
      <c r="K1204" s="2"/>
      <c r="L1204" s="2"/>
      <c r="M1204" s="2"/>
      <c r="N1204" s="2"/>
    </row>
    <row r="1205" spans="1:14" x14ac:dyDescent="0.3">
      <c r="A1205" s="225" t="str">
        <f>Лист1!B30</f>
        <v>Морковь 01.01-31.08, х/о-25%</v>
      </c>
      <c r="B1205" s="225">
        <f>Лист1!C30</f>
        <v>15</v>
      </c>
      <c r="C1205" s="225">
        <f>Лист1!D30</f>
        <v>20</v>
      </c>
      <c r="D1205" s="225">
        <f>Лист1!E30</f>
        <v>11</v>
      </c>
      <c r="E1205" s="225">
        <f>Лист1!F30</f>
        <v>15</v>
      </c>
      <c r="F1205" s="220"/>
      <c r="G1205" s="7" t="str">
        <f>A1205</f>
        <v>Морковь 01.01-31.08, х/о-25%</v>
      </c>
      <c r="H1205" s="219">
        <f>B1205+B1210+B1211+B1212+B1213+B1214+B1215+B1216+B1217+B1218+B1219+B1220+B1221+B1222+B1223+B1224+B1225+B1226+B1227+B1228+B1229+B1230+B1231+B1232+B1233+B1234+B1235+B1236+B1237+B1238+B1239+B1240+B1242+B1243+B1244+B1241+B1245+B1246+B1247+B1248+B1249+B1250+B1251+B1252+B1253+B1254+B1255+B1256+B1257+B1258+B1259+B1260+B1261+B1262+B1263+B1264+B1209+B1208+B1207+B1206</f>
        <v>1464.9</v>
      </c>
      <c r="I1205" s="219">
        <f>C1205+C1210+C1211+C1212+C1213+C1214+C1215+C1216+C1217+C1218+C1219+C1220+C1221+C1222+C1223+C1224+C1225+C1226+C1227+C1228+C1229+C1230+C1231+C1232+C1233+C1234+C1235+C1236+C1237+C1238+C1239+C1240+C1242+C1243+C1244+C1241+C1245+C1246+C1247+C1248+C1249+C1250+C1251+C1252+C1253+C1254+C1255+C1256+C1257+C1258+C1259+C1260+C1261+C1262+C1263+C1264+C1209+C1208+C1207+C1206</f>
        <v>1984.6</v>
      </c>
      <c r="J1205" s="219">
        <f>D1205+D1210+D1211+D1212+D1213+D1214+D1215+D1216+D1217+D1218+D1219+D1220+D1221+D1222+D1223+D1224+D1225+D1226+D1227+D1228+D1229+D1230+D1231+D1232+D1233+D1234+D1235+D1236+D1237+D1238+D1239+D1240+D1242+D1243+D1244+D1241+D1245+D1246+D1247+D1248+D1249+D1250+D1251+D1252+D1253+D1254+D1255+D1256+D1257+D1258+D1259+D1260+D1261+D1262+D1263+D1264+D1209+D1208+D1207+D1206</f>
        <v>1112</v>
      </c>
      <c r="K1205" s="219">
        <f>E1205+E1210+E1211+E1212+E1213+E1214+E1215+E1216+E1217+E1218+E1219+E1220+E1221+E1222+E1223+E1224+E1225+E1226+E1227+E1228+E1229+E1230+E1231+E1232+E1233+E1234+E1235+E1236+E1237+E1238+E1239+E1240+E1242+E1243+E1244+E1241+E1245+E1246+E1247+E1248+E1249+E1250+E1251+E1252+E1253+E1254+E1255+E1256+E1257+E1258+E1259+E1260+E1261+E1262+E1263+E1264+E1209+E1208+E1207+E1206</f>
        <v>1438</v>
      </c>
      <c r="L1205" s="2"/>
      <c r="M1205" s="2"/>
      <c r="N1205" s="2"/>
    </row>
    <row r="1206" spans="1:14" s="220" customFormat="1" x14ac:dyDescent="0.3">
      <c r="A1206" s="225" t="str">
        <f>Лист6!B76</f>
        <v>Морковь 01.01-31.08, х/о-25%</v>
      </c>
      <c r="B1206" s="225">
        <f>Лист6!C76</f>
        <v>27</v>
      </c>
      <c r="C1206" s="225">
        <f>Лист6!D76</f>
        <v>32</v>
      </c>
      <c r="D1206" s="225">
        <f>Лист6!E76</f>
        <v>20</v>
      </c>
      <c r="E1206" s="225">
        <f>Лист6!F76</f>
        <v>24</v>
      </c>
      <c r="G1206" s="7"/>
      <c r="H1206" s="219"/>
      <c r="I1206" s="219"/>
      <c r="J1206" s="219"/>
      <c r="K1206" s="219"/>
      <c r="L1206" s="2"/>
      <c r="M1206" s="2"/>
      <c r="N1206" s="2"/>
    </row>
    <row r="1207" spans="1:14" s="1" customFormat="1" x14ac:dyDescent="0.3">
      <c r="A1207" s="225" t="str">
        <f>Лист8!B52</f>
        <v>Морковь 01.01-31.08, х/о-25%</v>
      </c>
      <c r="B1207" s="225">
        <f>Лист8!C52</f>
        <v>146</v>
      </c>
      <c r="C1207" s="225">
        <f>Лист8!D52</f>
        <v>281</v>
      </c>
      <c r="D1207" s="225">
        <f>Лист8!E52</f>
        <v>110</v>
      </c>
      <c r="E1207" s="225">
        <f>Лист8!F52</f>
        <v>211</v>
      </c>
      <c r="F1207" s="220"/>
      <c r="G1207" s="7"/>
      <c r="H1207" s="219"/>
      <c r="I1207" s="219"/>
      <c r="J1207" s="219"/>
      <c r="K1207" s="219"/>
      <c r="L1207" s="2"/>
      <c r="M1207" s="2"/>
      <c r="N1207" s="2"/>
    </row>
    <row r="1208" spans="1:14" s="1" customFormat="1" x14ac:dyDescent="0.3">
      <c r="A1208" s="225" t="str">
        <f>Лист10!B61</f>
        <v>Морковь 01.01-31.08, х/о-25%</v>
      </c>
      <c r="B1208" s="225">
        <f>Лист10!C61</f>
        <v>6.7</v>
      </c>
      <c r="C1208" s="225">
        <f>Лист10!D61</f>
        <v>15</v>
      </c>
      <c r="D1208" s="225">
        <f>Лист10!E61</f>
        <v>5</v>
      </c>
      <c r="E1208" s="225">
        <f>Лист10!F61</f>
        <v>11</v>
      </c>
      <c r="F1208" s="220"/>
      <c r="G1208" s="7"/>
      <c r="H1208" s="219"/>
      <c r="I1208" s="219"/>
      <c r="J1208" s="219"/>
      <c r="K1208" s="219"/>
      <c r="L1208" s="2"/>
      <c r="M1208" s="2"/>
      <c r="N1208" s="2"/>
    </row>
    <row r="1209" spans="1:14" s="1" customFormat="1" x14ac:dyDescent="0.3">
      <c r="A1209" s="225" t="str">
        <f>Лист11!B68</f>
        <v>Морковь 01.01-31.08, х/о-25%</v>
      </c>
      <c r="B1209" s="225">
        <f>Лист11!C68</f>
        <v>250</v>
      </c>
      <c r="C1209" s="225">
        <f>Лист11!D68</f>
        <v>313</v>
      </c>
      <c r="D1209" s="225">
        <f>Лист11!E68</f>
        <v>188</v>
      </c>
      <c r="E1209" s="225">
        <f>Лист11!F68</f>
        <v>235</v>
      </c>
      <c r="F1209" s="220"/>
      <c r="G1209" s="7"/>
      <c r="H1209" s="219"/>
      <c r="I1209" s="219"/>
      <c r="J1209" s="219"/>
      <c r="K1209" s="219"/>
      <c r="L1209" s="2"/>
      <c r="M1209" s="2"/>
      <c r="N1209" s="2"/>
    </row>
    <row r="1210" spans="1:14" x14ac:dyDescent="0.3">
      <c r="A1210" s="225" t="str">
        <f>Лист1!B41</f>
        <v>Морковь 01.01-31.08, х/о-25%</v>
      </c>
      <c r="B1210" s="225">
        <f>Лист1!C41</f>
        <v>8</v>
      </c>
      <c r="C1210" s="225">
        <f>Лист1!D41</f>
        <v>11</v>
      </c>
      <c r="D1210" s="225">
        <f>Лист1!E41</f>
        <v>6</v>
      </c>
      <c r="E1210" s="225">
        <f>Лист1!F41</f>
        <v>8</v>
      </c>
      <c r="F1210" s="226"/>
      <c r="G1210" s="226"/>
      <c r="H1210" s="226"/>
      <c r="I1210" s="226"/>
      <c r="J1210" s="226"/>
      <c r="K1210" s="226"/>
      <c r="L1210" s="221"/>
      <c r="M1210" s="221"/>
      <c r="N1210" s="221"/>
    </row>
    <row r="1211" spans="1:14" x14ac:dyDescent="0.3">
      <c r="A1211" s="225" t="str">
        <f>Лист1!B59</f>
        <v>Морковь 01.01-31.08, х/о-25%</v>
      </c>
      <c r="B1211" s="225">
        <f>Лист1!C59</f>
        <v>15</v>
      </c>
      <c r="C1211" s="225">
        <f>Лист1!D59</f>
        <v>16</v>
      </c>
      <c r="D1211" s="225">
        <f>Лист1!E59</f>
        <v>11</v>
      </c>
      <c r="E1211" s="225">
        <f>Лист1!F59</f>
        <v>12</v>
      </c>
      <c r="F1211" s="226"/>
      <c r="G1211" s="226"/>
      <c r="H1211" s="226"/>
      <c r="I1211" s="226"/>
      <c r="J1211" s="226"/>
      <c r="K1211" s="226"/>
      <c r="L1211" s="221"/>
      <c r="M1211" s="221"/>
      <c r="N1211" s="221"/>
    </row>
    <row r="1212" spans="1:14" x14ac:dyDescent="0.3">
      <c r="A1212" s="225" t="str">
        <f>Лист1!B77</f>
        <v>Морковь 01.01-31.08, х/о-25%</v>
      </c>
      <c r="B1212" s="225">
        <f>Лист1!C77</f>
        <v>11</v>
      </c>
      <c r="C1212" s="225">
        <f>Лист1!D77</f>
        <v>13.3</v>
      </c>
      <c r="D1212" s="225">
        <f>Лист1!E77</f>
        <v>8</v>
      </c>
      <c r="E1212" s="225">
        <f>Лист1!F77</f>
        <v>9</v>
      </c>
      <c r="F1212" s="226"/>
      <c r="G1212" s="226"/>
      <c r="H1212" s="226"/>
      <c r="I1212" s="226"/>
      <c r="J1212" s="226"/>
      <c r="K1212" s="226"/>
      <c r="L1212" s="221"/>
      <c r="M1212" s="221"/>
      <c r="N1212" s="221"/>
    </row>
    <row r="1213" spans="1:14" x14ac:dyDescent="0.3">
      <c r="A1213" s="225" t="str">
        <f>Лист1!B97</f>
        <v>Морковь 01.01-31.08, х/о-25%</v>
      </c>
      <c r="B1213" s="225">
        <f>Лист1!C97</f>
        <v>8</v>
      </c>
      <c r="C1213" s="225">
        <f>Лист1!D97</f>
        <v>8</v>
      </c>
      <c r="D1213" s="225">
        <f>Лист1!E97</f>
        <v>6</v>
      </c>
      <c r="E1213" s="225">
        <f>Лист1!F97</f>
        <v>6</v>
      </c>
      <c r="F1213" s="226"/>
      <c r="G1213" s="226"/>
      <c r="H1213" s="226"/>
      <c r="I1213" s="226"/>
      <c r="J1213" s="226"/>
      <c r="K1213" s="226"/>
      <c r="L1213" s="221"/>
      <c r="M1213" s="221"/>
      <c r="N1213" s="221"/>
    </row>
    <row r="1214" spans="1:14" x14ac:dyDescent="0.3">
      <c r="A1214" s="225" t="str">
        <f>Лист2!B43</f>
        <v>Морковь 01.01-31.08, х/о-25%</v>
      </c>
      <c r="B1214" s="225">
        <f>Лист2!C43</f>
        <v>9.3000000000000007</v>
      </c>
      <c r="C1214" s="225">
        <f>Лист2!D43</f>
        <v>12</v>
      </c>
      <c r="D1214" s="225">
        <f>Лист2!E43</f>
        <v>7</v>
      </c>
      <c r="E1214" s="225">
        <f>Лист2!F43</f>
        <v>9</v>
      </c>
      <c r="F1214" s="226"/>
      <c r="G1214" s="226"/>
      <c r="H1214" s="226"/>
      <c r="I1214" s="226"/>
      <c r="J1214" s="226"/>
      <c r="K1214" s="226"/>
      <c r="L1214" s="221"/>
      <c r="M1214" s="221"/>
      <c r="N1214" s="221"/>
    </row>
    <row r="1215" spans="1:14" x14ac:dyDescent="0.3">
      <c r="A1215" s="225" t="str">
        <f>Лист3!B25</f>
        <v>Морковь 01.01-31.08, х/о-25%</v>
      </c>
      <c r="B1215" s="225">
        <f>Лист3!C25</f>
        <v>38</v>
      </c>
      <c r="C1215" s="225">
        <f>Лист3!D25</f>
        <v>48</v>
      </c>
      <c r="D1215" s="225">
        <f>Лист3!E25</f>
        <v>31</v>
      </c>
      <c r="E1215" s="225">
        <f>Лист3!F25</f>
        <v>39</v>
      </c>
      <c r="F1215" s="220"/>
      <c r="G1215" s="220"/>
      <c r="H1215" s="2"/>
      <c r="I1215" s="2"/>
      <c r="J1215" s="2"/>
      <c r="K1215" s="2"/>
      <c r="L1215" s="2"/>
      <c r="M1215" s="2"/>
      <c r="N1215" s="2"/>
    </row>
    <row r="1216" spans="1:14" x14ac:dyDescent="0.3">
      <c r="A1216" s="225" t="str">
        <f>Лист3!B36</f>
        <v>Морковь 01.01-31.08, х/о-25%</v>
      </c>
      <c r="B1216" s="225">
        <f>Лист3!C36</f>
        <v>8</v>
      </c>
      <c r="C1216" s="225">
        <f>Лист3!D36</f>
        <v>11</v>
      </c>
      <c r="D1216" s="225">
        <f>Лист3!E36</f>
        <v>6</v>
      </c>
      <c r="E1216" s="225">
        <f>Лист3!F36</f>
        <v>8</v>
      </c>
      <c r="F1216" s="226"/>
      <c r="G1216" s="226"/>
      <c r="H1216" s="226"/>
      <c r="I1216" s="226"/>
      <c r="J1216" s="226"/>
      <c r="K1216" s="226"/>
      <c r="L1216" s="221"/>
      <c r="M1216" s="221"/>
      <c r="N1216" s="221"/>
    </row>
    <row r="1217" spans="1:14" x14ac:dyDescent="0.3">
      <c r="A1217" s="225" t="str">
        <f>Лист3!B48</f>
        <v>Морковь 01.01-31.08, х/о-25%</v>
      </c>
      <c r="B1217" s="225">
        <f>Лист3!C48</f>
        <v>29</v>
      </c>
      <c r="C1217" s="225">
        <f>Лист3!D48</f>
        <v>36</v>
      </c>
      <c r="D1217" s="225">
        <f>Лист3!E48</f>
        <v>22</v>
      </c>
      <c r="E1217" s="225">
        <f>Лист3!F48</f>
        <v>27</v>
      </c>
      <c r="F1217" s="226"/>
      <c r="G1217" s="226"/>
      <c r="H1217" s="226"/>
      <c r="I1217" s="226"/>
      <c r="J1217" s="226"/>
      <c r="K1217" s="226"/>
      <c r="L1217" s="221"/>
      <c r="M1217" s="221"/>
      <c r="N1217" s="221"/>
    </row>
    <row r="1218" spans="1:14" x14ac:dyDescent="0.3">
      <c r="A1218" s="225" t="str">
        <f>Лист4!B40</f>
        <v>Морковь 01.01-31.08, х/о-25%</v>
      </c>
      <c r="B1218" s="225">
        <f>Лист4!C40</f>
        <v>9.3000000000000007</v>
      </c>
      <c r="C1218" s="225">
        <f>Лист4!D40</f>
        <v>12</v>
      </c>
      <c r="D1218" s="225">
        <f>Лист4!E40</f>
        <v>7</v>
      </c>
      <c r="E1218" s="225">
        <f>Лист4!F40</f>
        <v>9</v>
      </c>
      <c r="F1218" s="226"/>
      <c r="G1218" s="226"/>
      <c r="H1218" s="226"/>
      <c r="I1218" s="226"/>
      <c r="J1218" s="226"/>
      <c r="K1218" s="226"/>
      <c r="L1218" s="221"/>
      <c r="M1218" s="221"/>
      <c r="N1218" s="221"/>
    </row>
    <row r="1219" spans="1:14" x14ac:dyDescent="0.3">
      <c r="A1219" s="225" t="str">
        <f>Лист4!B52</f>
        <v>Морковь 01.01-31.08, х/о-25%</v>
      </c>
      <c r="B1219" s="225">
        <f>Лист4!C52</f>
        <v>9.3000000000000007</v>
      </c>
      <c r="C1219" s="225">
        <f>Лист4!D52</f>
        <v>12</v>
      </c>
      <c r="D1219" s="225">
        <f>Лист4!E52</f>
        <v>7</v>
      </c>
      <c r="E1219" s="225">
        <f>Лист4!F52</f>
        <v>9</v>
      </c>
      <c r="F1219" s="220"/>
      <c r="G1219" s="220"/>
      <c r="H1219" s="3"/>
      <c r="I1219" s="3"/>
      <c r="J1219" s="3"/>
      <c r="K1219" s="3"/>
      <c r="L1219" s="3"/>
      <c r="M1219" s="3"/>
      <c r="N1219" s="3"/>
    </row>
    <row r="1220" spans="1:14" x14ac:dyDescent="0.3">
      <c r="A1220" s="225" t="str">
        <f>Лист4!B77</f>
        <v>Морковь 01.01-31.08, х/о-25%</v>
      </c>
      <c r="B1220" s="225">
        <f>Лист4!C77</f>
        <v>11</v>
      </c>
      <c r="C1220" s="225">
        <f>Лист4!D77</f>
        <v>14</v>
      </c>
      <c r="D1220" s="225">
        <f>Лист4!E77</f>
        <v>10</v>
      </c>
      <c r="E1220" s="225">
        <f>Лист4!F77</f>
        <v>13</v>
      </c>
      <c r="F1220" s="226"/>
      <c r="G1220" s="226"/>
      <c r="H1220" s="135"/>
      <c r="I1220" s="135"/>
      <c r="J1220" s="135"/>
      <c r="K1220" s="135"/>
      <c r="L1220" s="4"/>
      <c r="M1220" s="4"/>
      <c r="N1220" s="4"/>
    </row>
    <row r="1221" spans="1:14" x14ac:dyDescent="0.3">
      <c r="A1221" s="225" t="str">
        <f>Лист5!B24</f>
        <v>Морковь 01.01-31.08, х/о-25%</v>
      </c>
      <c r="B1221" s="225">
        <f>Лист5!C24</f>
        <v>28</v>
      </c>
      <c r="C1221" s="225">
        <f>Лист5!D24</f>
        <v>39</v>
      </c>
      <c r="D1221" s="225">
        <f>Лист5!E24</f>
        <v>24</v>
      </c>
      <c r="E1221" s="225">
        <f>Лист5!F24</f>
        <v>32</v>
      </c>
      <c r="F1221" s="226"/>
      <c r="G1221" s="226"/>
      <c r="H1221" s="135"/>
      <c r="I1221" s="135"/>
      <c r="J1221" s="135"/>
      <c r="K1221" s="135"/>
      <c r="L1221" s="4"/>
      <c r="M1221" s="4"/>
      <c r="N1221" s="4"/>
    </row>
    <row r="1222" spans="1:14" x14ac:dyDescent="0.3">
      <c r="A1222" s="225" t="str">
        <f>Лист5!B40</f>
        <v>Морковь 01.01-31.08, х/о-25%</v>
      </c>
      <c r="B1222" s="225">
        <f>Лист5!C40</f>
        <v>9.3000000000000007</v>
      </c>
      <c r="C1222" s="225">
        <f>Лист5!D40</f>
        <v>13.3</v>
      </c>
      <c r="D1222" s="225">
        <f>Лист5!E40</f>
        <v>7</v>
      </c>
      <c r="E1222" s="225">
        <f>Лист5!F40</f>
        <v>10</v>
      </c>
      <c r="F1222" s="220"/>
      <c r="G1222" s="220"/>
      <c r="H1222" s="3"/>
      <c r="I1222" s="3"/>
      <c r="J1222" s="3"/>
      <c r="K1222" s="3"/>
      <c r="L1222" s="3"/>
      <c r="M1222" s="3"/>
      <c r="N1222" s="3"/>
    </row>
    <row r="1223" spans="1:14" x14ac:dyDescent="0.3">
      <c r="A1223" s="225" t="str">
        <f>Лист5!B58</f>
        <v>Морковь 01.01-31.08, х/о-25%</v>
      </c>
      <c r="B1223" s="225">
        <f>Лист5!C58</f>
        <v>20</v>
      </c>
      <c r="C1223" s="225">
        <f>Лист5!D58</f>
        <v>25</v>
      </c>
      <c r="D1223" s="225">
        <f>Лист5!E58</f>
        <v>15</v>
      </c>
      <c r="E1223" s="225">
        <f>Лист5!F58</f>
        <v>19</v>
      </c>
      <c r="F1223" s="220"/>
      <c r="G1223" s="220"/>
      <c r="H1223" s="2"/>
      <c r="I1223" s="2"/>
      <c r="J1223" s="2"/>
      <c r="K1223" s="2"/>
      <c r="L1223" s="2"/>
      <c r="M1223" s="2"/>
      <c r="N1223" s="2"/>
    </row>
    <row r="1224" spans="1:14" x14ac:dyDescent="0.3">
      <c r="A1224" s="225" t="str">
        <f>Лист5!B76</f>
        <v>Морковь 01.01-31.08, х/о-25%</v>
      </c>
      <c r="B1224" s="225">
        <f>Лист5!C76</f>
        <v>40</v>
      </c>
      <c r="C1224" s="225">
        <f>Лист5!D76</f>
        <v>44</v>
      </c>
      <c r="D1224" s="225">
        <f>Лист5!E76</f>
        <v>29</v>
      </c>
      <c r="E1224" s="225">
        <f>Лист5!F76</f>
        <v>33</v>
      </c>
      <c r="F1224" s="226"/>
      <c r="G1224" s="226"/>
      <c r="H1224" s="135"/>
      <c r="I1224" s="135"/>
      <c r="J1224" s="135"/>
      <c r="K1224" s="135"/>
      <c r="L1224" s="4"/>
      <c r="M1224" s="4"/>
      <c r="N1224" s="4"/>
    </row>
    <row r="1225" spans="1:14" x14ac:dyDescent="0.3">
      <c r="A1225" s="225" t="str">
        <f>Лист6!B37</f>
        <v>Морковь 01.01-31.08, х/о-25%</v>
      </c>
      <c r="B1225" s="225">
        <f>Лист6!C37</f>
        <v>8</v>
      </c>
      <c r="C1225" s="225">
        <f>Лист6!D37</f>
        <v>11</v>
      </c>
      <c r="D1225" s="225">
        <f>Лист6!E37</f>
        <v>6</v>
      </c>
      <c r="E1225" s="225">
        <f>Лист6!F37</f>
        <v>8</v>
      </c>
      <c r="F1225" s="220"/>
      <c r="G1225" s="220"/>
      <c r="H1225" s="2"/>
      <c r="I1225" s="2"/>
      <c r="J1225" s="2"/>
      <c r="K1225" s="2"/>
      <c r="L1225" s="2"/>
      <c r="M1225" s="2"/>
      <c r="N1225" s="2"/>
    </row>
    <row r="1226" spans="1:14" x14ac:dyDescent="0.3">
      <c r="A1226" s="225" t="str">
        <f>Лист6!B50</f>
        <v>Морковь 01.01-31.08, х/о-25%</v>
      </c>
      <c r="B1226" s="225">
        <f>Лист6!C50</f>
        <v>16</v>
      </c>
      <c r="C1226" s="225">
        <f>Лист6!D50</f>
        <v>19</v>
      </c>
      <c r="D1226" s="225">
        <f>Лист6!E50</f>
        <v>12</v>
      </c>
      <c r="E1226" s="225">
        <f>Лист6!F50</f>
        <v>14</v>
      </c>
      <c r="F1226" s="220"/>
      <c r="G1226" s="220"/>
      <c r="H1226" s="2"/>
      <c r="I1226" s="2"/>
      <c r="J1226" s="2"/>
      <c r="K1226" s="2"/>
      <c r="L1226" s="2"/>
      <c r="M1226" s="2"/>
      <c r="N1226" s="2"/>
    </row>
    <row r="1227" spans="1:14" x14ac:dyDescent="0.3">
      <c r="A1227" s="225" t="str">
        <f>Лист7!B26</f>
        <v>Морковь 01.01-31.08, х/о-25%</v>
      </c>
      <c r="B1227" s="225">
        <f>Лист7!C26</f>
        <v>17</v>
      </c>
      <c r="C1227" s="225">
        <f>Лист7!D26</f>
        <v>22</v>
      </c>
      <c r="D1227" s="225">
        <f>Лист7!E26</f>
        <v>14</v>
      </c>
      <c r="E1227" s="225">
        <f>Лист7!F26</f>
        <v>18</v>
      </c>
      <c r="F1227" s="220"/>
      <c r="G1227" s="220"/>
      <c r="H1227" s="2"/>
      <c r="I1227" s="2"/>
      <c r="J1227" s="2"/>
      <c r="K1227" s="2"/>
      <c r="L1227" s="2"/>
      <c r="M1227" s="2"/>
      <c r="N1227" s="2"/>
    </row>
    <row r="1228" spans="1:14" x14ac:dyDescent="0.3">
      <c r="A1228" s="225" t="str">
        <f>Лист7!B46</f>
        <v>Морковь 01.01-31.08, х/о-25%</v>
      </c>
      <c r="B1228" s="225">
        <f>Лист7!C46</f>
        <v>8</v>
      </c>
      <c r="C1228" s="225">
        <f>Лист7!D46</f>
        <v>11</v>
      </c>
      <c r="D1228" s="225">
        <f>Лист7!E46</f>
        <v>6</v>
      </c>
      <c r="E1228" s="225">
        <f>Лист7!F46</f>
        <v>8</v>
      </c>
      <c r="F1228" s="226"/>
      <c r="G1228" s="226"/>
      <c r="H1228" s="135"/>
      <c r="I1228" s="135"/>
      <c r="J1228" s="135"/>
      <c r="K1228" s="135"/>
      <c r="L1228" s="4"/>
      <c r="M1228" s="4"/>
      <c r="N1228" s="4"/>
    </row>
    <row r="1229" spans="1:14" x14ac:dyDescent="0.3">
      <c r="A1229" s="225" t="str">
        <f>Лист7!B62</f>
        <v>Морковь 01.01-31.08, х/о-25%</v>
      </c>
      <c r="B1229" s="225">
        <f>Лист7!C62</f>
        <v>13.3</v>
      </c>
      <c r="C1229" s="225">
        <f>Лист7!D62</f>
        <v>17</v>
      </c>
      <c r="D1229" s="225">
        <f>Лист7!E62</f>
        <v>10</v>
      </c>
      <c r="E1229" s="225">
        <f>Лист7!F62</f>
        <v>13</v>
      </c>
      <c r="F1229" s="227"/>
      <c r="G1229" s="227"/>
      <c r="H1229" s="227"/>
      <c r="I1229" s="227"/>
      <c r="J1229" s="227"/>
      <c r="K1229" s="227"/>
      <c r="L1229" s="10"/>
      <c r="M1229" s="10"/>
      <c r="N1229" s="10"/>
    </row>
    <row r="1230" spans="1:14" s="1" customFormat="1" x14ac:dyDescent="0.3">
      <c r="A1230" s="225" t="str">
        <f>Лист7!B82</f>
        <v>Морковь 01.01-31.08, х/о-25%</v>
      </c>
      <c r="B1230" s="225">
        <f>Лист7!C82</f>
        <v>64</v>
      </c>
      <c r="C1230" s="225">
        <f>Лист7!D82</f>
        <v>67</v>
      </c>
      <c r="D1230" s="225">
        <f>Лист7!E82</f>
        <v>48</v>
      </c>
      <c r="E1230" s="225">
        <f>Лист7!F82</f>
        <v>50</v>
      </c>
      <c r="F1230" s="227"/>
      <c r="G1230" s="227"/>
      <c r="H1230" s="227"/>
      <c r="I1230" s="227"/>
      <c r="J1230" s="227"/>
      <c r="K1230" s="227"/>
      <c r="L1230" s="10"/>
      <c r="M1230" s="10"/>
      <c r="N1230" s="10"/>
    </row>
    <row r="1231" spans="1:14" s="1" customFormat="1" x14ac:dyDescent="0.3">
      <c r="A1231" s="225" t="str">
        <f>Лист7!B88</f>
        <v>Морковь 01.01-31.08, х/о-25%</v>
      </c>
      <c r="B1231" s="225">
        <f>Лист7!C88</f>
        <v>2.7</v>
      </c>
      <c r="C1231" s="225">
        <f>Лист7!D88</f>
        <v>4</v>
      </c>
      <c r="D1231" s="225">
        <f>Лист7!E88</f>
        <v>2</v>
      </c>
      <c r="E1231" s="225">
        <f>Лист7!F88</f>
        <v>3</v>
      </c>
      <c r="F1231" s="227"/>
      <c r="G1231" s="227"/>
      <c r="H1231" s="227"/>
      <c r="I1231" s="227"/>
      <c r="J1231" s="227"/>
      <c r="K1231" s="227"/>
      <c r="L1231" s="10"/>
      <c r="M1231" s="10"/>
      <c r="N1231" s="10"/>
    </row>
    <row r="1232" spans="1:14" x14ac:dyDescent="0.3">
      <c r="A1232" s="225" t="str">
        <f>Лист8!B34</f>
        <v>Морковь 01.01-31.08, х/о-25%</v>
      </c>
      <c r="B1232" s="225">
        <f>Лист8!C34</f>
        <v>12</v>
      </c>
      <c r="C1232" s="225">
        <f>Лист8!D34</f>
        <v>16</v>
      </c>
      <c r="D1232" s="225">
        <f>Лист8!E34</f>
        <v>9</v>
      </c>
      <c r="E1232" s="225">
        <f>Лист8!F34</f>
        <v>12</v>
      </c>
      <c r="F1232" s="226"/>
      <c r="G1232" s="226"/>
      <c r="H1232" s="226"/>
      <c r="I1232" s="226"/>
      <c r="J1232" s="226"/>
      <c r="K1232" s="226"/>
      <c r="L1232" s="221"/>
      <c r="M1232" s="221"/>
      <c r="N1232" s="221"/>
    </row>
    <row r="1233" spans="1:14" x14ac:dyDescent="0.3">
      <c r="A1233" s="225" t="str">
        <f>Лист8!B65</f>
        <v>Морковь 01.01-31.08, х/о-25%</v>
      </c>
      <c r="B1233" s="225">
        <f>Лист8!C65</f>
        <v>15</v>
      </c>
      <c r="C1233" s="225">
        <f>Лист8!D65</f>
        <v>16</v>
      </c>
      <c r="D1233" s="225">
        <f>Лист8!E65</f>
        <v>11</v>
      </c>
      <c r="E1233" s="225">
        <f>Лист8!F65</f>
        <v>12</v>
      </c>
      <c r="F1233" s="226"/>
      <c r="G1233" s="226"/>
      <c r="H1233" s="226"/>
      <c r="I1233" s="226"/>
      <c r="J1233" s="226"/>
      <c r="K1233" s="226"/>
      <c r="L1233" s="221"/>
      <c r="M1233" s="221"/>
      <c r="N1233" s="221"/>
    </row>
    <row r="1234" spans="1:14" x14ac:dyDescent="0.3">
      <c r="A1234" s="225" t="str">
        <f>Лист9!B31</f>
        <v>Морковь 01.01-31.08, х/о-25%</v>
      </c>
      <c r="B1234" s="225">
        <f>Лист9!C31</f>
        <v>17</v>
      </c>
      <c r="C1234" s="225">
        <f>Лист9!D31</f>
        <v>28</v>
      </c>
      <c r="D1234" s="225">
        <f>Лист9!E31</f>
        <v>13</v>
      </c>
      <c r="E1234" s="225">
        <f>Лист9!F31</f>
        <v>22</v>
      </c>
      <c r="F1234" s="226"/>
      <c r="G1234" s="226"/>
      <c r="H1234" s="226"/>
      <c r="I1234" s="226"/>
      <c r="J1234" s="226"/>
      <c r="K1234" s="226"/>
      <c r="L1234" s="221"/>
      <c r="M1234" s="221"/>
      <c r="N1234" s="221"/>
    </row>
    <row r="1235" spans="1:14" x14ac:dyDescent="0.3">
      <c r="A1235" s="225" t="str">
        <f>Лист9!B45</f>
        <v>Морковь 01.01-31.08, х/о-25%</v>
      </c>
      <c r="B1235" s="225">
        <f>Лист9!C45</f>
        <v>6.7</v>
      </c>
      <c r="C1235" s="225">
        <f>Лист9!D45</f>
        <v>9</v>
      </c>
      <c r="D1235" s="225">
        <f>Лист9!E45</f>
        <v>5</v>
      </c>
      <c r="E1235" s="225">
        <f>Лист9!F45</f>
        <v>7</v>
      </c>
      <c r="F1235" s="226"/>
      <c r="G1235" s="226"/>
      <c r="H1235" s="226"/>
      <c r="I1235" s="226"/>
      <c r="J1235" s="226"/>
      <c r="K1235" s="226"/>
      <c r="L1235" s="221"/>
      <c r="M1235" s="221"/>
      <c r="N1235" s="221"/>
    </row>
    <row r="1236" spans="1:14" x14ac:dyDescent="0.3">
      <c r="A1236" s="225" t="str">
        <f>Лист10!B25</f>
        <v>Морковь 01.01-31.08, х/о-25%</v>
      </c>
      <c r="B1236" s="225">
        <f>Лист10!C25</f>
        <v>47</v>
      </c>
      <c r="C1236" s="225">
        <f>Лист10!D25</f>
        <v>63</v>
      </c>
      <c r="D1236" s="225">
        <f>Лист10!E25</f>
        <v>38</v>
      </c>
      <c r="E1236" s="225">
        <f>Лист10!F25</f>
        <v>50</v>
      </c>
      <c r="F1236" s="226"/>
      <c r="G1236" s="226"/>
      <c r="H1236" s="226"/>
      <c r="I1236" s="226"/>
      <c r="J1236" s="226"/>
      <c r="K1236" s="226"/>
      <c r="L1236" s="221"/>
      <c r="M1236" s="221"/>
      <c r="N1236" s="221"/>
    </row>
    <row r="1237" spans="1:14" x14ac:dyDescent="0.3">
      <c r="A1237" s="225" t="str">
        <f>Лист10!B38</f>
        <v>Морковь 01.01-31.08, х/о-25%</v>
      </c>
      <c r="B1237" s="225">
        <f>Лист10!C38</f>
        <v>8</v>
      </c>
      <c r="C1237" s="225">
        <f>Лист10!D38</f>
        <v>11</v>
      </c>
      <c r="D1237" s="225">
        <f>Лист10!E38</f>
        <v>6</v>
      </c>
      <c r="E1237" s="225">
        <f>Лист10!F38</f>
        <v>8</v>
      </c>
      <c r="F1237" s="226"/>
      <c r="G1237" s="226"/>
      <c r="H1237" s="226"/>
      <c r="I1237" s="226"/>
      <c r="J1237" s="226"/>
      <c r="K1237" s="226"/>
      <c r="L1237" s="221"/>
      <c r="M1237" s="221"/>
      <c r="N1237" s="221"/>
    </row>
    <row r="1238" spans="1:14" x14ac:dyDescent="0.3">
      <c r="A1238" s="225" t="str">
        <f>Лист11!B38</f>
        <v>Морковь 01.01-31.08, х/о-25%</v>
      </c>
      <c r="B1238" s="225">
        <f>Лист11!C38</f>
        <v>11</v>
      </c>
      <c r="C1238" s="225">
        <f>Лист11!D38</f>
        <v>15</v>
      </c>
      <c r="D1238" s="225">
        <f>Лист11!E38</f>
        <v>8</v>
      </c>
      <c r="E1238" s="225">
        <f>Лист11!F38</f>
        <v>11</v>
      </c>
      <c r="F1238" s="226"/>
      <c r="G1238" s="226"/>
      <c r="H1238" s="135"/>
      <c r="I1238" s="135"/>
      <c r="J1238" s="135"/>
      <c r="K1238" s="135"/>
      <c r="L1238" s="4"/>
      <c r="M1238" s="4"/>
      <c r="N1238" s="4"/>
    </row>
    <row r="1239" spans="1:14" x14ac:dyDescent="0.3">
      <c r="A1239" s="225" t="str">
        <f>Лист11!B55</f>
        <v>Морковь 01.01-31.08, х/о-25%</v>
      </c>
      <c r="B1239" s="225">
        <f>Лист11!C55</f>
        <v>37</v>
      </c>
      <c r="C1239" s="225">
        <f>Лист11!D55</f>
        <v>45</v>
      </c>
      <c r="D1239" s="225">
        <f>Лист11!E55</f>
        <v>28</v>
      </c>
      <c r="E1239" s="225">
        <f>Лист11!F55</f>
        <v>34</v>
      </c>
      <c r="F1239" s="226"/>
      <c r="G1239" s="226"/>
      <c r="H1239" s="135"/>
      <c r="I1239" s="135"/>
      <c r="J1239" s="135"/>
      <c r="K1239" s="135"/>
      <c r="L1239" s="4"/>
      <c r="M1239" s="4"/>
      <c r="N1239" s="4"/>
    </row>
    <row r="1240" spans="1:14" x14ac:dyDescent="0.3">
      <c r="A1240" s="225" t="str">
        <f>Лист12!B42</f>
        <v>Морковь 01.01-31.08, х/о-25%</v>
      </c>
      <c r="B1240" s="225">
        <f>Лист12!C42</f>
        <v>6.7</v>
      </c>
      <c r="C1240" s="225">
        <f>Лист12!D42</f>
        <v>8</v>
      </c>
      <c r="D1240" s="225">
        <f>Лист12!E42</f>
        <v>5</v>
      </c>
      <c r="E1240" s="225">
        <f>Лист12!F42</f>
        <v>6</v>
      </c>
      <c r="F1240" s="220"/>
      <c r="G1240" s="220"/>
      <c r="H1240" s="2"/>
      <c r="I1240" s="2"/>
      <c r="J1240" s="2"/>
      <c r="K1240" s="2"/>
      <c r="L1240" s="2"/>
      <c r="M1240" s="2"/>
      <c r="N1240" s="2"/>
    </row>
    <row r="1241" spans="1:14" x14ac:dyDescent="0.3">
      <c r="A1241" s="225" t="str">
        <f>Лист12!B62</f>
        <v>Морковь 01.01-31.08, х/о-25%</v>
      </c>
      <c r="B1241" s="225">
        <f>Лист12!C62</f>
        <v>17</v>
      </c>
      <c r="C1241" s="225">
        <f>Лист12!D62</f>
        <v>21</v>
      </c>
      <c r="D1241" s="225">
        <f>Лист12!E62</f>
        <v>13</v>
      </c>
      <c r="E1241" s="225">
        <f>Лист12!F62</f>
        <v>16</v>
      </c>
      <c r="F1241" s="226"/>
      <c r="G1241" s="226"/>
      <c r="H1241" s="226"/>
      <c r="I1241" s="226"/>
      <c r="J1241" s="226"/>
      <c r="K1241" s="226"/>
      <c r="L1241" s="221"/>
      <c r="M1241" s="221"/>
      <c r="N1241" s="221"/>
    </row>
    <row r="1242" spans="1:14" x14ac:dyDescent="0.3">
      <c r="A1242" s="225" t="str">
        <f>Лист12!B87</f>
        <v>Морковь 01.01-31.08, х/о-25%</v>
      </c>
      <c r="B1242" s="225">
        <f>Лист12!C87</f>
        <v>35</v>
      </c>
      <c r="C1242" s="225">
        <f>Лист12!D87</f>
        <v>36</v>
      </c>
      <c r="D1242" s="225">
        <f>Лист12!E87</f>
        <v>26</v>
      </c>
      <c r="E1242" s="225">
        <f>Лист12!F87</f>
        <v>27</v>
      </c>
      <c r="F1242" s="226"/>
      <c r="G1242" s="226"/>
      <c r="H1242" s="226"/>
      <c r="I1242" s="226"/>
      <c r="J1242" s="226"/>
      <c r="K1242" s="226"/>
      <c r="L1242" s="221"/>
      <c r="M1242" s="221"/>
      <c r="N1242" s="221"/>
    </row>
    <row r="1243" spans="1:14" x14ac:dyDescent="0.3">
      <c r="A1243" s="225" t="str">
        <f>Лист13!B31</f>
        <v>Морковь 01.01-31.08, х/о-25%</v>
      </c>
      <c r="B1243" s="225">
        <f>Лист13!C31</f>
        <v>8</v>
      </c>
      <c r="C1243" s="225">
        <f>Лист13!D31</f>
        <v>9</v>
      </c>
      <c r="D1243" s="225">
        <f>Лист13!E31</f>
        <v>6</v>
      </c>
      <c r="E1243" s="225">
        <f>Лист13!F31</f>
        <v>7</v>
      </c>
      <c r="F1243" s="226"/>
      <c r="G1243" s="226"/>
      <c r="H1243" s="226"/>
      <c r="I1243" s="226"/>
      <c r="J1243" s="226"/>
      <c r="K1243" s="226"/>
      <c r="L1243" s="221"/>
      <c r="M1243" s="221"/>
      <c r="N1243" s="221"/>
    </row>
    <row r="1244" spans="1:14" x14ac:dyDescent="0.3">
      <c r="A1244" s="225" t="str">
        <f>Лист13!B41</f>
        <v>Морковь 01.01-31.08, х/о-25%</v>
      </c>
      <c r="B1244" s="225">
        <f>Лист13!C41</f>
        <v>8</v>
      </c>
      <c r="C1244" s="225">
        <f>Лист13!D41</f>
        <v>100</v>
      </c>
      <c r="D1244" s="225">
        <f>Лист13!E41</f>
        <v>6</v>
      </c>
      <c r="E1244" s="225">
        <f>Лист13!F41</f>
        <v>8</v>
      </c>
      <c r="F1244" s="226"/>
      <c r="G1244" s="226"/>
      <c r="H1244" s="226"/>
      <c r="I1244" s="226"/>
      <c r="J1244" s="226"/>
      <c r="K1244" s="226"/>
      <c r="L1244" s="221"/>
      <c r="M1244" s="221"/>
      <c r="N1244" s="221"/>
    </row>
    <row r="1245" spans="1:14" x14ac:dyDescent="0.3">
      <c r="A1245" s="225" t="str">
        <f>Лист13!B58</f>
        <v>Морковь 01.01-31.08, х/о-25%</v>
      </c>
      <c r="B1245" s="225">
        <f>Лист13!C58</f>
        <v>11</v>
      </c>
      <c r="C1245" s="225">
        <f>Лист13!D58</f>
        <v>15</v>
      </c>
      <c r="D1245" s="225">
        <f>Лист13!E58</f>
        <v>8</v>
      </c>
      <c r="E1245" s="225">
        <f>Лист13!F58</f>
        <v>11</v>
      </c>
      <c r="F1245" s="226"/>
      <c r="G1245" s="226"/>
      <c r="H1245" s="226"/>
      <c r="I1245" s="226"/>
      <c r="J1245" s="226"/>
      <c r="K1245" s="226"/>
      <c r="L1245" s="221"/>
      <c r="M1245" s="221"/>
      <c r="N1245" s="221"/>
    </row>
    <row r="1246" spans="1:14" x14ac:dyDescent="0.3">
      <c r="A1246" s="225" t="str">
        <f>Лист13!B81</f>
        <v>Морковь 01.01-31.08, х/о-25%</v>
      </c>
      <c r="B1246" s="225">
        <f>Лист13!C81</f>
        <v>124</v>
      </c>
      <c r="C1246" s="225">
        <f>Лист13!D81</f>
        <v>141</v>
      </c>
      <c r="D1246" s="225">
        <f>Лист13!E81</f>
        <v>93</v>
      </c>
      <c r="E1246" s="225">
        <f>Лист13!F81</f>
        <v>106</v>
      </c>
      <c r="F1246" s="226"/>
      <c r="G1246" s="226"/>
      <c r="H1246" s="135"/>
      <c r="I1246" s="135"/>
      <c r="J1246" s="135"/>
      <c r="K1246" s="135"/>
      <c r="L1246" s="4"/>
      <c r="M1246" s="4"/>
      <c r="N1246" s="4"/>
    </row>
    <row r="1247" spans="1:14" x14ac:dyDescent="0.3">
      <c r="A1247" s="225" t="str">
        <f>Лист14!B25</f>
        <v>Морковь 01.01-31.08, х/о-25%</v>
      </c>
      <c r="B1247" s="225">
        <f>Лист14!C25</f>
        <v>15</v>
      </c>
      <c r="C1247" s="225">
        <f>Лист14!D25</f>
        <v>19</v>
      </c>
      <c r="D1247" s="225">
        <f>Лист14!E25</f>
        <v>13</v>
      </c>
      <c r="E1247" s="225">
        <f>Лист14!F25</f>
        <v>17</v>
      </c>
      <c r="F1247" s="226"/>
      <c r="G1247" s="226"/>
      <c r="H1247" s="135"/>
      <c r="I1247" s="135"/>
      <c r="J1247" s="135"/>
      <c r="K1247" s="135"/>
      <c r="L1247" s="4"/>
      <c r="M1247" s="4"/>
      <c r="N1247" s="4"/>
    </row>
    <row r="1248" spans="1:14" x14ac:dyDescent="0.3">
      <c r="A1248" s="225" t="str">
        <f>Лист14!B45</f>
        <v>Морковь 01.01-31.08, х/о-25%</v>
      </c>
      <c r="B1248" s="225">
        <f>Лист14!C45</f>
        <v>9.3000000000000007</v>
      </c>
      <c r="C1248" s="225">
        <f>Лист14!D45</f>
        <v>12</v>
      </c>
      <c r="D1248" s="225">
        <f>Лист14!E45</f>
        <v>7</v>
      </c>
      <c r="E1248" s="225">
        <f>Лист14!F45</f>
        <v>9</v>
      </c>
      <c r="F1248" s="226"/>
      <c r="G1248" s="226"/>
      <c r="H1248" s="135"/>
      <c r="I1248" s="135"/>
      <c r="J1248" s="135"/>
      <c r="K1248" s="135"/>
      <c r="L1248" s="4"/>
      <c r="M1248" s="4"/>
      <c r="N1248" s="4"/>
    </row>
    <row r="1249" spans="1:14" x14ac:dyDescent="0.3">
      <c r="A1249" s="225" t="str">
        <f>Лист14!B59</f>
        <v>Морковь 01.01-31.08, х/о-25%</v>
      </c>
      <c r="B1249" s="225">
        <f>Лист14!C59</f>
        <v>13.3</v>
      </c>
      <c r="C1249" s="225">
        <f>Лист14!D59</f>
        <v>15</v>
      </c>
      <c r="D1249" s="225">
        <f>Лист14!E59</f>
        <v>10</v>
      </c>
      <c r="E1249" s="225">
        <f>Лист14!F59</f>
        <v>12</v>
      </c>
      <c r="F1249" s="226"/>
      <c r="G1249" s="226"/>
      <c r="H1249" s="135"/>
      <c r="I1249" s="135"/>
      <c r="J1249" s="135"/>
      <c r="K1249" s="135"/>
      <c r="L1249" s="4"/>
      <c r="M1249" s="4"/>
      <c r="N1249" s="4"/>
    </row>
    <row r="1250" spans="1:14" x14ac:dyDescent="0.3">
      <c r="A1250" s="225" t="str">
        <f>Лист15!B32</f>
        <v>Морковь 01.01-31.08, х/о-25%</v>
      </c>
      <c r="B1250" s="225">
        <f>Лист15!C32</f>
        <v>8</v>
      </c>
      <c r="C1250" s="225">
        <f>Лист15!D32</f>
        <v>11</v>
      </c>
      <c r="D1250" s="225">
        <f>Лист15!E32</f>
        <v>6</v>
      </c>
      <c r="E1250" s="225">
        <f>Лист15!F32</f>
        <v>8</v>
      </c>
      <c r="F1250" s="226"/>
      <c r="G1250" s="226"/>
      <c r="H1250" s="135"/>
      <c r="I1250" s="135"/>
      <c r="J1250" s="135"/>
      <c r="K1250" s="135"/>
      <c r="L1250" s="4"/>
      <c r="M1250" s="4"/>
      <c r="N1250" s="4"/>
    </row>
    <row r="1251" spans="1:14" x14ac:dyDescent="0.3">
      <c r="A1251" s="225" t="str">
        <f>Лист15!B49</f>
        <v>Морковь 01.01-31.08, х/о-25%</v>
      </c>
      <c r="B1251" s="225">
        <f>Лист15!C49</f>
        <v>13.3</v>
      </c>
      <c r="C1251" s="225">
        <f>Лист15!D49</f>
        <v>15</v>
      </c>
      <c r="D1251" s="225">
        <f>Лист15!E49</f>
        <v>10</v>
      </c>
      <c r="E1251" s="225">
        <f>Лист15!F49</f>
        <v>11</v>
      </c>
      <c r="F1251" s="226"/>
      <c r="G1251" s="226"/>
      <c r="H1251" s="135"/>
      <c r="I1251" s="135"/>
      <c r="J1251" s="135"/>
      <c r="K1251" s="135"/>
      <c r="L1251" s="4"/>
      <c r="M1251" s="4"/>
      <c r="N1251" s="4"/>
    </row>
    <row r="1252" spans="1:14" x14ac:dyDescent="0.3">
      <c r="A1252" s="225" t="str">
        <f>Лист16!B34</f>
        <v>Морковь 01.01-31.08, х/о-25%</v>
      </c>
      <c r="B1252" s="225">
        <f>Лист16!C34</f>
        <v>11</v>
      </c>
      <c r="C1252" s="225">
        <f>Лист16!D34</f>
        <v>13</v>
      </c>
      <c r="D1252" s="225">
        <f>Лист16!E34</f>
        <v>9</v>
      </c>
      <c r="E1252" s="225">
        <f>Лист16!F34</f>
        <v>11</v>
      </c>
      <c r="F1252" s="226"/>
      <c r="G1252" s="226"/>
      <c r="H1252" s="135"/>
      <c r="I1252" s="135"/>
      <c r="J1252" s="135"/>
      <c r="K1252" s="135"/>
      <c r="L1252" s="4"/>
      <c r="M1252" s="4"/>
      <c r="N1252" s="4"/>
    </row>
    <row r="1253" spans="1:14" x14ac:dyDescent="0.3">
      <c r="A1253" s="225" t="str">
        <f>Лист16!B47</f>
        <v>Морковь 01.01-31.08, х/о-25%</v>
      </c>
      <c r="B1253" s="225">
        <f>Лист16!C47</f>
        <v>6.7</v>
      </c>
      <c r="C1253" s="225">
        <f>Лист16!D47</f>
        <v>9</v>
      </c>
      <c r="D1253" s="225">
        <f>Лист16!E47</f>
        <v>5</v>
      </c>
      <c r="E1253" s="225">
        <f>Лист16!F47</f>
        <v>7</v>
      </c>
      <c r="F1253" s="226"/>
      <c r="G1253" s="226"/>
      <c r="H1253" s="135"/>
      <c r="I1253" s="135"/>
      <c r="J1253" s="135"/>
      <c r="K1253" s="135"/>
      <c r="L1253" s="4"/>
      <c r="M1253" s="4"/>
      <c r="N1253" s="4"/>
    </row>
    <row r="1254" spans="1:14" x14ac:dyDescent="0.3">
      <c r="A1254" s="225" t="str">
        <f>Лист17!B44</f>
        <v>Морковь 01.01-31.08, х/о-25%</v>
      </c>
      <c r="B1254" s="225">
        <f>Лист17!C44</f>
        <v>9.3000000000000007</v>
      </c>
      <c r="C1254" s="225">
        <f>Лист17!D44</f>
        <v>12</v>
      </c>
      <c r="D1254" s="225">
        <f>Лист17!E44</f>
        <v>7</v>
      </c>
      <c r="E1254" s="225">
        <f>Лист17!F44</f>
        <v>9</v>
      </c>
      <c r="F1254" s="226"/>
      <c r="G1254" s="226"/>
      <c r="H1254" s="135"/>
      <c r="I1254" s="135"/>
      <c r="J1254" s="135"/>
      <c r="K1254" s="135"/>
      <c r="L1254" s="4"/>
      <c r="M1254" s="4"/>
      <c r="N1254" s="4"/>
    </row>
    <row r="1255" spans="1:14" x14ac:dyDescent="0.3">
      <c r="A1255" s="225" t="str">
        <f>Лист17!B53</f>
        <v>Морковь 01.01-31.08, х/о-25%</v>
      </c>
      <c r="B1255" s="225">
        <f>Лист17!C53</f>
        <v>11</v>
      </c>
      <c r="C1255" s="225">
        <f>Лист17!D53</f>
        <v>12</v>
      </c>
      <c r="D1255" s="225">
        <f>Лист17!E53</f>
        <v>8</v>
      </c>
      <c r="E1255" s="225">
        <f>Лист17!F53</f>
        <v>9</v>
      </c>
      <c r="F1255" s="226"/>
      <c r="G1255" s="226"/>
      <c r="H1255" s="135"/>
      <c r="I1255" s="135"/>
      <c r="J1255" s="135"/>
      <c r="K1255" s="135"/>
      <c r="L1255" s="4"/>
      <c r="M1255" s="4"/>
      <c r="N1255" s="4"/>
    </row>
    <row r="1256" spans="1:14" x14ac:dyDescent="0.3">
      <c r="A1256" s="225" t="str">
        <f>Лист17!B75</f>
        <v>Морковь 01.01-31.08, х/о-25%</v>
      </c>
      <c r="B1256" s="225">
        <f>Лист17!C75</f>
        <v>27</v>
      </c>
      <c r="C1256" s="225">
        <f>Лист17!D75</f>
        <v>31</v>
      </c>
      <c r="D1256" s="225">
        <f>Лист17!E75</f>
        <v>20</v>
      </c>
      <c r="E1256" s="225">
        <f>Лист17!F75</f>
        <v>23</v>
      </c>
      <c r="F1256" s="226"/>
      <c r="G1256" s="226"/>
      <c r="H1256" s="135"/>
      <c r="I1256" s="135"/>
      <c r="J1256" s="135"/>
      <c r="K1256" s="135"/>
      <c r="L1256" s="4"/>
      <c r="M1256" s="4"/>
      <c r="N1256" s="4"/>
    </row>
    <row r="1257" spans="1:14" x14ac:dyDescent="0.3">
      <c r="A1257" s="225" t="str">
        <f>Лист18!B37</f>
        <v>Морковь 01.01-31.08, х/о-25%</v>
      </c>
      <c r="B1257" s="225">
        <f>Лист18!C37</f>
        <v>8</v>
      </c>
      <c r="C1257" s="225">
        <f>Лист18!D37</f>
        <v>11</v>
      </c>
      <c r="D1257" s="225">
        <f>Лист18!E37</f>
        <v>6</v>
      </c>
      <c r="E1257" s="225">
        <f>Лист18!F37</f>
        <v>8</v>
      </c>
      <c r="F1257" s="226"/>
      <c r="G1257" s="226"/>
      <c r="H1257" s="135"/>
      <c r="I1257" s="135"/>
      <c r="J1257" s="135"/>
      <c r="K1257" s="135"/>
      <c r="L1257" s="4"/>
      <c r="M1257" s="4"/>
      <c r="N1257" s="4"/>
    </row>
    <row r="1258" spans="1:14" x14ac:dyDescent="0.3">
      <c r="A1258" s="225" t="str">
        <f>Лист18!B71</f>
        <v>Морковь 01.01-31.08, х/о-25%</v>
      </c>
      <c r="B1258" s="225">
        <f>Лист18!C71</f>
        <v>2.7</v>
      </c>
      <c r="C1258" s="225">
        <f>Лист18!D71</f>
        <v>4</v>
      </c>
      <c r="D1258" s="225">
        <f>Лист18!E71</f>
        <v>2</v>
      </c>
      <c r="E1258" s="225">
        <f>Лист18!F71</f>
        <v>3</v>
      </c>
      <c r="F1258" s="220"/>
      <c r="G1258" s="220"/>
      <c r="H1258" s="3"/>
      <c r="I1258" s="3"/>
      <c r="J1258" s="3"/>
      <c r="K1258" s="3"/>
      <c r="L1258" s="3"/>
      <c r="M1258" s="3"/>
      <c r="N1258" s="3"/>
    </row>
    <row r="1259" spans="1:14" x14ac:dyDescent="0.3">
      <c r="A1259" s="225" t="str">
        <f>Лист19!B33</f>
        <v>Морковь 01.01-31.08, х/о-25%</v>
      </c>
      <c r="B1259" s="225">
        <f>Лист19!C33</f>
        <v>8</v>
      </c>
      <c r="C1259" s="225">
        <f>Лист19!D33</f>
        <v>11</v>
      </c>
      <c r="D1259" s="225">
        <f>Лист19!E33</f>
        <v>6</v>
      </c>
      <c r="E1259" s="225">
        <f>Лист19!F33</f>
        <v>8</v>
      </c>
      <c r="F1259" s="226"/>
      <c r="G1259" s="226"/>
      <c r="H1259" s="135"/>
      <c r="I1259" s="135"/>
      <c r="J1259" s="135"/>
      <c r="K1259" s="135"/>
      <c r="L1259" s="4"/>
      <c r="M1259" s="4"/>
      <c r="N1259" s="4"/>
    </row>
    <row r="1260" spans="1:14" x14ac:dyDescent="0.3">
      <c r="A1260" s="225" t="str">
        <f>Лист19!B55</f>
        <v>Морковь 01.01-31.08, х/о-25%</v>
      </c>
      <c r="B1260" s="225">
        <f>Лист19!C55</f>
        <v>44</v>
      </c>
      <c r="C1260" s="225">
        <f>Лист19!D55</f>
        <v>48</v>
      </c>
      <c r="D1260" s="225">
        <f>Лист19!E55</f>
        <v>33</v>
      </c>
      <c r="E1260" s="225">
        <f>Лист19!F55</f>
        <v>36</v>
      </c>
      <c r="F1260" s="226"/>
      <c r="G1260" s="226"/>
      <c r="H1260" s="135"/>
      <c r="I1260" s="135"/>
      <c r="J1260" s="135"/>
      <c r="K1260" s="135"/>
      <c r="L1260" s="4"/>
      <c r="M1260" s="4"/>
      <c r="N1260" s="4"/>
    </row>
    <row r="1261" spans="1:14" x14ac:dyDescent="0.3">
      <c r="A1261" s="225" t="str">
        <f>Лист19!B72</f>
        <v>Морковь 01.01-31.08, х/о-25%</v>
      </c>
      <c r="B1261" s="225">
        <f>Лист19!C72</f>
        <v>20</v>
      </c>
      <c r="C1261" s="225">
        <f>Лист19!D72</f>
        <v>21</v>
      </c>
      <c r="D1261" s="225">
        <f>Лист19!E72</f>
        <v>15</v>
      </c>
      <c r="E1261" s="225">
        <f>Лист19!F72</f>
        <v>16</v>
      </c>
      <c r="F1261" s="226"/>
      <c r="G1261" s="226"/>
      <c r="H1261" s="135"/>
      <c r="I1261" s="135"/>
      <c r="J1261" s="135"/>
      <c r="K1261" s="135"/>
      <c r="L1261" s="4"/>
      <c r="M1261" s="4"/>
      <c r="N1261" s="4"/>
    </row>
    <row r="1262" spans="1:14" x14ac:dyDescent="0.3">
      <c r="A1262" s="225" t="str">
        <f>Лист20!B32</f>
        <v>Морковь 01.01-31.08, х/о-25%</v>
      </c>
      <c r="B1262" s="225">
        <f>Лист20!C32</f>
        <v>25</v>
      </c>
      <c r="C1262" s="225">
        <f>Лист20!D32</f>
        <v>34</v>
      </c>
      <c r="D1262" s="225">
        <f>Лист20!E32</f>
        <v>20</v>
      </c>
      <c r="E1262" s="225">
        <f>Лист20!F32</f>
        <v>26</v>
      </c>
      <c r="F1262" s="226"/>
      <c r="G1262" s="226"/>
      <c r="H1262" s="135"/>
      <c r="I1262" s="135"/>
      <c r="J1262" s="135"/>
      <c r="K1262" s="135"/>
      <c r="L1262" s="4"/>
      <c r="M1262" s="4"/>
      <c r="N1262" s="4"/>
    </row>
    <row r="1263" spans="1:14" x14ac:dyDescent="0.3">
      <c r="A1263" s="225" t="str">
        <f>Лист20!B43</f>
        <v>Морковь 01.01-31.08, х/о-25%</v>
      </c>
      <c r="B1263" s="225">
        <f>Лист20!C43</f>
        <v>8</v>
      </c>
      <c r="C1263" s="225">
        <f>Лист20!D43</f>
        <v>11</v>
      </c>
      <c r="D1263" s="225">
        <f>Лист20!E43</f>
        <v>6</v>
      </c>
      <c r="E1263" s="225">
        <f>Лист20!F43</f>
        <v>8</v>
      </c>
      <c r="F1263" s="226"/>
      <c r="G1263" s="226"/>
      <c r="H1263" s="135"/>
      <c r="I1263" s="135"/>
      <c r="J1263" s="135"/>
      <c r="K1263" s="135"/>
      <c r="L1263" s="4"/>
      <c r="M1263" s="4"/>
      <c r="N1263" s="4"/>
    </row>
    <row r="1264" spans="1:14" x14ac:dyDescent="0.3">
      <c r="A1264" s="225" t="str">
        <f>Лист20!B83</f>
        <v>Морковь 01.01-31.08, х/о-25%</v>
      </c>
      <c r="B1264" s="225">
        <f>Лист20!C83</f>
        <v>35</v>
      </c>
      <c r="C1264" s="225">
        <f>Лист20!D83</f>
        <v>36</v>
      </c>
      <c r="D1264" s="225">
        <f>Лист20!E83</f>
        <v>26</v>
      </c>
      <c r="E1264" s="225">
        <f>Лист20!F83</f>
        <v>27</v>
      </c>
      <c r="F1264" s="226"/>
      <c r="G1264" s="226"/>
      <c r="H1264" s="135"/>
      <c r="I1264" s="135"/>
      <c r="J1264" s="135"/>
      <c r="K1264" s="135"/>
      <c r="L1264" s="4"/>
      <c r="M1264" s="4"/>
      <c r="N1264" s="4"/>
    </row>
    <row r="1265" spans="1:14" x14ac:dyDescent="0.3">
      <c r="A1265" s="225" t="str">
        <f>Лист2!B72</f>
        <v>Мука  пшеничная</v>
      </c>
      <c r="B1265" s="225">
        <f>Лист2!C72</f>
        <v>30</v>
      </c>
      <c r="C1265" s="225">
        <f>Лист2!D72</f>
        <v>40</v>
      </c>
      <c r="D1265" s="225">
        <f>Лист2!E72</f>
        <v>30</v>
      </c>
      <c r="E1265" s="225">
        <f>Лист2!F72</f>
        <v>40</v>
      </c>
      <c r="F1265" s="227">
        <f>B1265-D1265</f>
        <v>0</v>
      </c>
      <c r="G1265" s="227" t="str">
        <f>A1265</f>
        <v>Мука  пшеничная</v>
      </c>
      <c r="H1265" s="135">
        <f>B1265+B1266+B1267+B1268+B1269+B1270+B1271+B1272+B1273+B1274+B1275+B1276+B1277+B1278+B1279+B1280+B1281+B1282+B1283+B1284+B1285+B1286+B1287+B1288+B1289+B1290+B1291+B1292+B1293+B1294+B1295+B1296+B1298+B1297+B1299+B1300+B1301+B1302+B1303+B1304+B1305+B1306+B1307+B1308</f>
        <v>500.00000000000011</v>
      </c>
      <c r="I1265" s="135">
        <f>C1265+C1266+C1267+C1268+C1269+C1270+C1271+C1272+C1273+C1274+C1275+C1276+C1277+C1278+C1279+C1280+C1281+C1282+C1283+C1284+C1285+C1286+C1287+C1288+C1289+C1290+C1291+C1292+C1293+C1294+C1295+C1296+C1298+C1297+C1299+C1300+C1301+C1302+C1303+C1304+C1305+C1306+C1307+C1308</f>
        <v>579.79999999999995</v>
      </c>
      <c r="J1265" s="135">
        <f>D1265+D1266+D1267+D1268+D1269+D1270+D1271+D1272+D1273+D1274+D1275+D1276+D1277+D1278+D1279+D1280+D1281+D1282+D1283+D1284+D1285+D1286+D1287+D1288+D1289+D1290+D1291+D1292+D1293+D1294+D1295+D1296+D1298+D1297+D1299+D1300+D1301+D1302+D1303+D1304+D1305+D1306+D1307+D1308</f>
        <v>500.00000000000011</v>
      </c>
      <c r="K1265" s="135">
        <f>E1265+E1266+E1267+E1268+E1269+E1270+E1271+E1272+E1273+E1274+E1275+E1276+E1277+E1278+E1279+E1280+E1281+E1282+E1283+E1284+E1285+E1286+E1287+E1288+E1289+E1290+E1291+E1292+E1293+E1294+E1295+E1296+E1298+E1297+E1299+E1300+E1301+E1302+E1303+E1304+E1305+E1306+E1307+E1308</f>
        <v>579.79999999999995</v>
      </c>
      <c r="L1265" s="4"/>
      <c r="M1265" s="4"/>
      <c r="N1265" s="4"/>
    </row>
    <row r="1266" spans="1:14" s="1" customFormat="1" x14ac:dyDescent="0.3">
      <c r="A1266" s="225" t="str">
        <f>Лист11!B73</f>
        <v>Мука пшеничная</v>
      </c>
      <c r="B1266" s="225">
        <f>Лист11!C73</f>
        <v>9.8000000000000007</v>
      </c>
      <c r="C1266" s="225">
        <f>Лист11!D73</f>
        <v>13.2</v>
      </c>
      <c r="D1266" s="225">
        <f>Лист11!E73</f>
        <v>9.8000000000000007</v>
      </c>
      <c r="E1266" s="225">
        <f>Лист11!F73</f>
        <v>13.2</v>
      </c>
      <c r="F1266" s="227">
        <f t="shared" ref="F1266:F1308" si="9">B1266-D1266</f>
        <v>0</v>
      </c>
      <c r="G1266" s="227"/>
      <c r="H1266" s="135"/>
      <c r="I1266" s="135"/>
      <c r="J1266" s="135"/>
      <c r="K1266" s="135"/>
      <c r="L1266" s="4"/>
      <c r="M1266" s="4"/>
      <c r="N1266" s="4"/>
    </row>
    <row r="1267" spans="1:14" x14ac:dyDescent="0.3">
      <c r="A1267" s="225" t="str">
        <f>Лист7!B95</f>
        <v>Мука  пшеничная</v>
      </c>
      <c r="B1267" s="225">
        <f>Лист7!C95</f>
        <v>32</v>
      </c>
      <c r="C1267" s="225">
        <f>Лист7!D95</f>
        <v>32</v>
      </c>
      <c r="D1267" s="225">
        <f>Лист7!E95</f>
        <v>32</v>
      </c>
      <c r="E1267" s="225">
        <f>Лист7!F95</f>
        <v>32</v>
      </c>
      <c r="F1267" s="227">
        <f t="shared" si="9"/>
        <v>0</v>
      </c>
      <c r="G1267" s="220"/>
      <c r="H1267" s="2"/>
      <c r="I1267" s="2"/>
      <c r="J1267" s="2"/>
      <c r="K1267" s="2"/>
      <c r="L1267" s="2"/>
      <c r="M1267" s="2"/>
      <c r="N1267" s="2"/>
    </row>
    <row r="1268" spans="1:14" x14ac:dyDescent="0.3">
      <c r="A1268" s="225" t="str">
        <f>Лист12!B100</f>
        <v>Мука  пшеничная</v>
      </c>
      <c r="B1268" s="225">
        <f>Лист12!C100</f>
        <v>35</v>
      </c>
      <c r="C1268" s="225">
        <f>Лист12!D100</f>
        <v>35</v>
      </c>
      <c r="D1268" s="225">
        <f>Лист12!E100</f>
        <v>35</v>
      </c>
      <c r="E1268" s="225">
        <f>Лист12!F100</f>
        <v>35</v>
      </c>
      <c r="F1268" s="227">
        <f t="shared" si="9"/>
        <v>0</v>
      </c>
      <c r="G1268" s="226"/>
      <c r="H1268" s="226"/>
      <c r="I1268" s="226"/>
      <c r="J1268" s="226"/>
      <c r="K1268" s="226"/>
      <c r="L1268" s="221"/>
      <c r="M1268" s="221"/>
      <c r="N1268" s="221"/>
    </row>
    <row r="1269" spans="1:14" x14ac:dyDescent="0.3">
      <c r="A1269" s="225" t="str">
        <f>Лист15!B62</f>
        <v>Мука  пшеничная</v>
      </c>
      <c r="B1269" s="225">
        <f>Лист15!C62</f>
        <v>18</v>
      </c>
      <c r="C1269" s="225">
        <f>Лист15!D62</f>
        <v>28</v>
      </c>
      <c r="D1269" s="225">
        <f>Лист15!E62</f>
        <v>18</v>
      </c>
      <c r="E1269" s="225">
        <f>Лист15!F62</f>
        <v>28</v>
      </c>
      <c r="F1269" s="227">
        <f t="shared" si="9"/>
        <v>0</v>
      </c>
      <c r="G1269" s="226"/>
      <c r="H1269" s="226"/>
      <c r="I1269" s="226"/>
      <c r="J1269" s="226"/>
      <c r="K1269" s="226"/>
      <c r="L1269" s="221"/>
      <c r="M1269" s="221"/>
      <c r="N1269" s="221"/>
    </row>
    <row r="1270" spans="1:14" x14ac:dyDescent="0.3">
      <c r="A1270" s="225" t="str">
        <f>Лист17!B55</f>
        <v>Мука  пшеничная</v>
      </c>
      <c r="B1270" s="225">
        <f>Лист17!C55</f>
        <v>2</v>
      </c>
      <c r="C1270" s="225">
        <f>Лист17!D55</f>
        <v>3</v>
      </c>
      <c r="D1270" s="225">
        <f>Лист17!E55</f>
        <v>2</v>
      </c>
      <c r="E1270" s="225">
        <f>Лист17!F55</f>
        <v>3</v>
      </c>
      <c r="F1270" s="227">
        <f t="shared" si="9"/>
        <v>0</v>
      </c>
      <c r="G1270" s="226"/>
      <c r="H1270" s="226"/>
      <c r="I1270" s="226"/>
      <c r="J1270" s="226"/>
      <c r="K1270" s="226"/>
      <c r="L1270" s="221"/>
      <c r="M1270" s="221"/>
      <c r="N1270" s="221"/>
    </row>
    <row r="1271" spans="1:14" x14ac:dyDescent="0.3">
      <c r="A1271" s="225" t="str">
        <f>Лист19!B85</f>
        <v>Мука  пшеничная</v>
      </c>
      <c r="B1271" s="225">
        <f>Лист19!C85</f>
        <v>32</v>
      </c>
      <c r="C1271" s="225">
        <f>Лист19!D85</f>
        <v>32</v>
      </c>
      <c r="D1271" s="225">
        <f>Лист19!E85</f>
        <v>32</v>
      </c>
      <c r="E1271" s="225">
        <f>Лист19!F85</f>
        <v>32</v>
      </c>
      <c r="F1271" s="227">
        <f t="shared" si="9"/>
        <v>0</v>
      </c>
      <c r="G1271" s="220"/>
      <c r="H1271" s="3"/>
      <c r="I1271" s="3"/>
      <c r="J1271" s="3"/>
      <c r="K1271" s="3"/>
      <c r="L1271" s="3"/>
      <c r="M1271" s="3"/>
      <c r="N1271" s="3"/>
    </row>
    <row r="1272" spans="1:14" x14ac:dyDescent="0.3">
      <c r="A1272" s="225" t="str">
        <f>Лист1!B7</f>
        <v>Мука пшеничная</v>
      </c>
      <c r="B1272" s="225">
        <f>Лист1!C7</f>
        <v>14</v>
      </c>
      <c r="C1272" s="225">
        <f>Лист1!D7</f>
        <v>18</v>
      </c>
      <c r="D1272" s="225">
        <f>Лист1!E7</f>
        <v>14</v>
      </c>
      <c r="E1272" s="225">
        <f>Лист1!F7</f>
        <v>18</v>
      </c>
      <c r="F1272" s="227">
        <f t="shared" si="9"/>
        <v>0</v>
      </c>
      <c r="G1272" s="220"/>
      <c r="H1272" s="3"/>
      <c r="I1272" s="3"/>
      <c r="J1272" s="3"/>
      <c r="K1272" s="3"/>
      <c r="L1272" s="3"/>
      <c r="M1272" s="3"/>
      <c r="N1272" s="3"/>
    </row>
    <row r="1273" spans="1:14" x14ac:dyDescent="0.3">
      <c r="A1273" s="225" t="str">
        <f>Лист1!B88</f>
        <v>Мука пшеничная</v>
      </c>
      <c r="B1273" s="225">
        <f>Лист1!C88</f>
        <v>26</v>
      </c>
      <c r="C1273" s="225">
        <f>Лист1!D88</f>
        <v>26</v>
      </c>
      <c r="D1273" s="225">
        <f>Лист1!E88</f>
        <v>26</v>
      </c>
      <c r="E1273" s="225">
        <f>Лист1!F88</f>
        <v>26</v>
      </c>
      <c r="F1273" s="227">
        <f t="shared" si="9"/>
        <v>0</v>
      </c>
      <c r="G1273" s="226"/>
      <c r="H1273" s="226"/>
      <c r="I1273" s="226"/>
      <c r="J1273" s="226"/>
      <c r="K1273" s="226"/>
      <c r="L1273" s="221"/>
      <c r="M1273" s="221"/>
      <c r="N1273" s="221"/>
    </row>
    <row r="1274" spans="1:14" x14ac:dyDescent="0.3">
      <c r="A1274" s="225" t="str">
        <f>Лист2!B57</f>
        <v>Мука пшеничная</v>
      </c>
      <c r="B1274" s="225">
        <f>Лист2!C57</f>
        <v>2</v>
      </c>
      <c r="C1274" s="225">
        <f>Лист2!D57</f>
        <v>3</v>
      </c>
      <c r="D1274" s="225">
        <f>Лист2!E57</f>
        <v>2</v>
      </c>
      <c r="E1274" s="225">
        <f>Лист2!F57</f>
        <v>3</v>
      </c>
      <c r="F1274" s="227">
        <f t="shared" si="9"/>
        <v>0</v>
      </c>
      <c r="G1274" s="226"/>
      <c r="H1274" s="226"/>
      <c r="I1274" s="226"/>
      <c r="J1274" s="226"/>
      <c r="K1274" s="226"/>
      <c r="L1274" s="221"/>
      <c r="M1274" s="221"/>
      <c r="N1274" s="221"/>
    </row>
    <row r="1275" spans="1:14" x14ac:dyDescent="0.3">
      <c r="A1275" s="225" t="str">
        <f>Лист3!B71</f>
        <v>Мука пшеничная</v>
      </c>
      <c r="B1275" s="225">
        <f>Лист3!C71</f>
        <v>15</v>
      </c>
      <c r="C1275" s="225">
        <f>Лист3!D71</f>
        <v>17</v>
      </c>
      <c r="D1275" s="225">
        <f>Лист3!E71</f>
        <v>15</v>
      </c>
      <c r="E1275" s="225">
        <f>Лист3!F71</f>
        <v>17</v>
      </c>
      <c r="F1275" s="227">
        <f t="shared" si="9"/>
        <v>0</v>
      </c>
      <c r="G1275" s="226"/>
      <c r="H1275" s="135"/>
      <c r="I1275" s="135"/>
      <c r="J1275" s="135"/>
      <c r="K1275" s="135"/>
      <c r="L1275" s="4"/>
      <c r="M1275" s="4"/>
      <c r="N1275" s="4"/>
    </row>
    <row r="1276" spans="1:14" x14ac:dyDescent="0.3">
      <c r="A1276" s="225" t="str">
        <f>Лист3!B74</f>
        <v>Мука пшеничная</v>
      </c>
      <c r="B1276" s="225">
        <f>Лист3!C74</f>
        <v>0.8</v>
      </c>
      <c r="C1276" s="225">
        <f>Лист3!D74</f>
        <v>1</v>
      </c>
      <c r="D1276" s="225">
        <f>Лист3!E74</f>
        <v>0.8</v>
      </c>
      <c r="E1276" s="225">
        <f>Лист3!F74</f>
        <v>1</v>
      </c>
      <c r="F1276" s="227">
        <f t="shared" si="9"/>
        <v>0</v>
      </c>
      <c r="G1276" s="226"/>
      <c r="H1276" s="135"/>
      <c r="I1276" s="135"/>
      <c r="J1276" s="135"/>
      <c r="K1276" s="135"/>
      <c r="L1276" s="4"/>
      <c r="M1276" s="4"/>
      <c r="N1276" s="4"/>
    </row>
    <row r="1277" spans="1:14" x14ac:dyDescent="0.3">
      <c r="A1277" s="225" t="str">
        <f>Лист3!B87</f>
        <v>Мука пшеничная</v>
      </c>
      <c r="B1277" s="225">
        <f>Лист3!C87</f>
        <v>30</v>
      </c>
      <c r="C1277" s="225">
        <f>Лист3!D87</f>
        <v>30</v>
      </c>
      <c r="D1277" s="225">
        <f>Лист3!E87</f>
        <v>30</v>
      </c>
      <c r="E1277" s="225">
        <f>Лист3!F87</f>
        <v>30</v>
      </c>
      <c r="F1277" s="227">
        <f t="shared" si="9"/>
        <v>0</v>
      </c>
      <c r="G1277" s="226"/>
      <c r="H1277" s="226"/>
      <c r="I1277" s="226"/>
      <c r="J1277" s="226"/>
      <c r="K1277" s="226"/>
      <c r="L1277" s="221"/>
      <c r="M1277" s="221"/>
      <c r="N1277" s="221"/>
    </row>
    <row r="1278" spans="1:14" x14ac:dyDescent="0.3">
      <c r="A1278" s="225" t="str">
        <f>Лист4!B94</f>
        <v>Мука пшеничная</v>
      </c>
      <c r="B1278" s="225">
        <f>Лист4!C94</f>
        <v>18</v>
      </c>
      <c r="C1278" s="225">
        <f>Лист4!D94</f>
        <v>18</v>
      </c>
      <c r="D1278" s="225">
        <f>Лист4!E94</f>
        <v>18</v>
      </c>
      <c r="E1278" s="225">
        <f>Лист4!F94</f>
        <v>18</v>
      </c>
      <c r="F1278" s="227">
        <f t="shared" si="9"/>
        <v>0</v>
      </c>
      <c r="G1278" s="226"/>
      <c r="H1278" s="226"/>
      <c r="I1278" s="226"/>
      <c r="J1278" s="226"/>
      <c r="K1278" s="226"/>
      <c r="L1278" s="221"/>
      <c r="M1278" s="221"/>
      <c r="N1278" s="221"/>
    </row>
    <row r="1279" spans="1:14" x14ac:dyDescent="0.3">
      <c r="A1279" s="225" t="str">
        <f>Лист5!B62</f>
        <v>Мука пшеничная</v>
      </c>
      <c r="B1279" s="225">
        <f>Лист5!C62</f>
        <v>0.5</v>
      </c>
      <c r="C1279" s="225">
        <f>Лист5!D62</f>
        <v>0.6</v>
      </c>
      <c r="D1279" s="225">
        <f>Лист5!E62</f>
        <v>0.5</v>
      </c>
      <c r="E1279" s="225">
        <f>Лист5!F62</f>
        <v>0.6</v>
      </c>
      <c r="F1279" s="227">
        <f t="shared" si="9"/>
        <v>0</v>
      </c>
      <c r="G1279" s="226"/>
      <c r="H1279" s="135"/>
      <c r="I1279" s="135"/>
      <c r="J1279" s="135"/>
      <c r="K1279" s="135"/>
      <c r="L1279" s="4"/>
      <c r="M1279" s="4"/>
      <c r="N1279" s="4"/>
    </row>
    <row r="1280" spans="1:14" x14ac:dyDescent="0.3">
      <c r="A1280" s="225" t="str">
        <f>Лист6!B64</f>
        <v>Мука пшеничная</v>
      </c>
      <c r="B1280" s="225">
        <f>Лист6!C64</f>
        <v>16</v>
      </c>
      <c r="C1280" s="225">
        <f>Лист6!D64</f>
        <v>20</v>
      </c>
      <c r="D1280" s="225">
        <f>Лист6!E64</f>
        <v>16</v>
      </c>
      <c r="E1280" s="225">
        <f>Лист6!F64</f>
        <v>20</v>
      </c>
      <c r="F1280" s="227">
        <f t="shared" si="9"/>
        <v>0</v>
      </c>
      <c r="G1280" s="226"/>
      <c r="H1280" s="135"/>
      <c r="I1280" s="135"/>
      <c r="J1280" s="135"/>
      <c r="K1280" s="135"/>
      <c r="L1280" s="4"/>
      <c r="M1280" s="4"/>
      <c r="N1280" s="4"/>
    </row>
    <row r="1281" spans="1:14" x14ac:dyDescent="0.3">
      <c r="A1281" s="225" t="str">
        <f>Лист6!B70</f>
        <v>Мука пшеничная</v>
      </c>
      <c r="B1281" s="225">
        <f>Лист6!C70</f>
        <v>0.8</v>
      </c>
      <c r="C1281" s="225">
        <f>Лист6!D70</f>
        <v>1</v>
      </c>
      <c r="D1281" s="225">
        <f>Лист6!E70</f>
        <v>0.8</v>
      </c>
      <c r="E1281" s="225">
        <f>Лист6!F70</f>
        <v>1</v>
      </c>
      <c r="F1281" s="227">
        <f t="shared" si="9"/>
        <v>0</v>
      </c>
      <c r="G1281" s="226"/>
      <c r="H1281" s="135"/>
      <c r="I1281" s="135"/>
      <c r="J1281" s="135"/>
      <c r="K1281" s="135"/>
      <c r="L1281" s="4"/>
      <c r="M1281" s="4"/>
      <c r="N1281" s="4"/>
    </row>
    <row r="1282" spans="1:14" x14ac:dyDescent="0.3">
      <c r="A1282" s="225" t="str">
        <f>Лист6!B81</f>
        <v>Мука пшеничная</v>
      </c>
      <c r="B1282" s="225">
        <f>Лист6!C81</f>
        <v>37</v>
      </c>
      <c r="C1282" s="225">
        <f>Лист6!D81</f>
        <v>37</v>
      </c>
      <c r="D1282" s="225">
        <f>Лист6!E81</f>
        <v>37</v>
      </c>
      <c r="E1282" s="225">
        <f>Лист6!F81</f>
        <v>37</v>
      </c>
      <c r="F1282" s="227">
        <f t="shared" si="9"/>
        <v>0</v>
      </c>
      <c r="G1282" s="226"/>
      <c r="H1282" s="226"/>
      <c r="I1282" s="226"/>
      <c r="J1282" s="226"/>
      <c r="K1282" s="226"/>
      <c r="L1282" s="221"/>
      <c r="M1282" s="221"/>
      <c r="N1282" s="221"/>
    </row>
    <row r="1283" spans="1:14" x14ac:dyDescent="0.3">
      <c r="A1283" s="225" t="str">
        <f>Лист7!B73</f>
        <v>Мука пшеничная</v>
      </c>
      <c r="B1283" s="225">
        <f>Лист7!C73</f>
        <v>9</v>
      </c>
      <c r="C1283" s="225">
        <f>Лист7!D73</f>
        <v>10</v>
      </c>
      <c r="D1283" s="225">
        <f>Лист7!E73</f>
        <v>9</v>
      </c>
      <c r="E1283" s="225">
        <f>Лист7!F73</f>
        <v>10</v>
      </c>
      <c r="F1283" s="227">
        <f t="shared" si="9"/>
        <v>0</v>
      </c>
      <c r="G1283" s="226"/>
      <c r="H1283" s="135"/>
      <c r="I1283" s="135"/>
      <c r="J1283" s="135"/>
      <c r="K1283" s="135"/>
      <c r="L1283" s="4"/>
      <c r="M1283" s="4"/>
      <c r="N1283" s="4"/>
    </row>
    <row r="1284" spans="1:14" x14ac:dyDescent="0.3">
      <c r="A1284" s="225" t="str">
        <f>Лист7!B86</f>
        <v>Мука пшеничная</v>
      </c>
      <c r="B1284" s="225">
        <f>Лист7!C86</f>
        <v>1</v>
      </c>
      <c r="C1284" s="225">
        <f>Лист7!D86</f>
        <v>2</v>
      </c>
      <c r="D1284" s="225">
        <f>Лист7!E86</f>
        <v>1</v>
      </c>
      <c r="E1284" s="225">
        <f>Лист7!F86</f>
        <v>2</v>
      </c>
      <c r="F1284" s="227">
        <f t="shared" si="9"/>
        <v>0</v>
      </c>
      <c r="G1284" s="226"/>
      <c r="H1284" s="226"/>
      <c r="I1284" s="226"/>
      <c r="J1284" s="226"/>
      <c r="K1284" s="226"/>
      <c r="L1284" s="221"/>
      <c r="M1284" s="221"/>
      <c r="N1284" s="221"/>
    </row>
    <row r="1285" spans="1:14" x14ac:dyDescent="0.3">
      <c r="A1285" s="225" t="str">
        <f>Лист8!B49</f>
        <v>Мука пшеничная</v>
      </c>
      <c r="B1285" s="225">
        <f>Лист8!C49</f>
        <v>2</v>
      </c>
      <c r="C1285" s="225">
        <f>Лист8!D49</f>
        <v>2</v>
      </c>
      <c r="D1285" s="225">
        <f>Лист8!E49</f>
        <v>2</v>
      </c>
      <c r="E1285" s="225">
        <f>Лист8!F49</f>
        <v>2</v>
      </c>
      <c r="F1285" s="227">
        <f t="shared" si="9"/>
        <v>0</v>
      </c>
      <c r="G1285" s="226"/>
      <c r="H1285" s="226"/>
      <c r="I1285" s="226"/>
      <c r="J1285" s="226"/>
      <c r="K1285" s="226"/>
      <c r="L1285" s="221"/>
      <c r="M1285" s="221"/>
      <c r="N1285" s="221"/>
    </row>
    <row r="1286" spans="1:14" x14ac:dyDescent="0.3">
      <c r="A1286" s="225" t="str">
        <f>Лист8!B78</f>
        <v>Мука пшеничная</v>
      </c>
      <c r="B1286" s="225">
        <f>Лист8!C78</f>
        <v>24</v>
      </c>
      <c r="C1286" s="225">
        <f>Лист8!D78</f>
        <v>44</v>
      </c>
      <c r="D1286" s="225">
        <f>Лист8!E78</f>
        <v>24</v>
      </c>
      <c r="E1286" s="225">
        <f>Лист8!F78</f>
        <v>44</v>
      </c>
      <c r="F1286" s="227">
        <f t="shared" si="9"/>
        <v>0</v>
      </c>
      <c r="G1286" s="226"/>
      <c r="H1286" s="226"/>
      <c r="I1286" s="226"/>
      <c r="J1286" s="226"/>
      <c r="K1286" s="226"/>
      <c r="L1286" s="221"/>
      <c r="M1286" s="221"/>
      <c r="N1286" s="221"/>
    </row>
    <row r="1287" spans="1:14" x14ac:dyDescent="0.3">
      <c r="A1287" s="225" t="str">
        <f>Лист9!B48</f>
        <v>Мука пшеничная</v>
      </c>
      <c r="B1287" s="225">
        <f>Лист9!C48</f>
        <v>7</v>
      </c>
      <c r="C1287" s="225">
        <f>Лист9!D48</f>
        <v>12</v>
      </c>
      <c r="D1287" s="225">
        <f>Лист9!E48</f>
        <v>7</v>
      </c>
      <c r="E1287" s="225">
        <f>Лист9!F48</f>
        <v>12</v>
      </c>
      <c r="F1287" s="227">
        <f t="shared" si="9"/>
        <v>0</v>
      </c>
      <c r="G1287" s="220"/>
      <c r="H1287" s="2"/>
      <c r="I1287" s="2"/>
      <c r="J1287" s="2"/>
      <c r="K1287" s="2"/>
      <c r="L1287" s="2"/>
      <c r="M1287" s="2"/>
      <c r="N1287" s="2"/>
    </row>
    <row r="1288" spans="1:14" x14ac:dyDescent="0.3">
      <c r="A1288" s="225" t="str">
        <f>Лист9!B64</f>
        <v>Мука пшеничная</v>
      </c>
      <c r="B1288" s="225">
        <f>Лист9!C64</f>
        <v>0.8</v>
      </c>
      <c r="C1288" s="225">
        <f>Лист9!D64</f>
        <v>1</v>
      </c>
      <c r="D1288" s="225">
        <f>Лист9!E64</f>
        <v>0.8</v>
      </c>
      <c r="E1288" s="225">
        <f>Лист9!F64</f>
        <v>1</v>
      </c>
      <c r="F1288" s="227">
        <f t="shared" si="9"/>
        <v>0</v>
      </c>
      <c r="G1288" s="226"/>
      <c r="H1288" s="226"/>
      <c r="I1288" s="226"/>
      <c r="J1288" s="226"/>
      <c r="K1288" s="226"/>
      <c r="L1288" s="221"/>
      <c r="M1288" s="221"/>
      <c r="N1288" s="221"/>
    </row>
    <row r="1289" spans="1:14" x14ac:dyDescent="0.3">
      <c r="A1289" s="225" t="str">
        <f>Лист10!B52</f>
        <v>Мука пшеничная</v>
      </c>
      <c r="B1289" s="225">
        <f>Лист10!C52</f>
        <v>2</v>
      </c>
      <c r="C1289" s="225">
        <f>Лист10!D52</f>
        <v>2</v>
      </c>
      <c r="D1289" s="225">
        <f>Лист10!E52</f>
        <v>2</v>
      </c>
      <c r="E1289" s="225">
        <f>Лист10!F52</f>
        <v>2</v>
      </c>
      <c r="F1289" s="227">
        <f t="shared" si="9"/>
        <v>0</v>
      </c>
      <c r="G1289" s="226"/>
      <c r="H1289" s="226"/>
      <c r="I1289" s="226"/>
      <c r="J1289" s="226"/>
      <c r="K1289" s="226"/>
      <c r="L1289" s="221"/>
      <c r="M1289" s="221"/>
      <c r="N1289" s="221"/>
    </row>
    <row r="1290" spans="1:14" x14ac:dyDescent="0.3">
      <c r="A1290" s="225" t="str">
        <f>Лист10!B73</f>
        <v>Мука пшеничная</v>
      </c>
      <c r="B1290" s="225">
        <f>Лист10!C73</f>
        <v>4</v>
      </c>
      <c r="C1290" s="225">
        <f>Лист10!D73</f>
        <v>5</v>
      </c>
      <c r="D1290" s="225">
        <f>Лист10!E73</f>
        <v>4</v>
      </c>
      <c r="E1290" s="225">
        <f>Лист10!F73</f>
        <v>5</v>
      </c>
      <c r="F1290" s="227">
        <f t="shared" si="9"/>
        <v>0</v>
      </c>
      <c r="G1290" s="226"/>
      <c r="H1290" s="226"/>
      <c r="I1290" s="226"/>
      <c r="J1290" s="226"/>
      <c r="K1290" s="226"/>
      <c r="L1290" s="221"/>
      <c r="M1290" s="221"/>
      <c r="N1290" s="221"/>
    </row>
    <row r="1291" spans="1:14" x14ac:dyDescent="0.3">
      <c r="A1291" s="225" t="str">
        <f>Лист11!B84</f>
        <v>Мука пшеничная</v>
      </c>
      <c r="B1291" s="225">
        <f>Лист11!C84</f>
        <v>37</v>
      </c>
      <c r="C1291" s="225">
        <f>Лист11!D84</f>
        <v>37</v>
      </c>
      <c r="D1291" s="225">
        <f>Лист11!E84</f>
        <v>37</v>
      </c>
      <c r="E1291" s="225">
        <f>Лист11!F84</f>
        <v>37</v>
      </c>
      <c r="F1291" s="225">
        <f>Лист11!G84</f>
        <v>0</v>
      </c>
      <c r="G1291" s="226"/>
      <c r="H1291" s="226"/>
      <c r="I1291" s="226"/>
      <c r="J1291" s="226"/>
      <c r="K1291" s="226"/>
      <c r="L1291" s="221"/>
      <c r="M1291" s="221"/>
      <c r="N1291" s="221"/>
    </row>
    <row r="1292" spans="1:14" x14ac:dyDescent="0.3">
      <c r="A1292" s="225" t="str">
        <f>Лист12!B54</f>
        <v>Мука пшеничная</v>
      </c>
      <c r="B1292" s="225">
        <f>Лист12!C54</f>
        <v>2</v>
      </c>
      <c r="C1292" s="225">
        <f>Лист12!D54</f>
        <v>2</v>
      </c>
      <c r="D1292" s="225">
        <f>Лист12!E54</f>
        <v>2</v>
      </c>
      <c r="E1292" s="225">
        <f>Лист12!F54</f>
        <v>2</v>
      </c>
      <c r="F1292" s="227">
        <f t="shared" si="9"/>
        <v>0</v>
      </c>
      <c r="G1292" s="227"/>
      <c r="H1292" s="227"/>
      <c r="I1292" s="227"/>
      <c r="J1292" s="227"/>
      <c r="K1292" s="227"/>
      <c r="L1292" s="10"/>
      <c r="M1292" s="10"/>
      <c r="N1292" s="10"/>
    </row>
    <row r="1293" spans="1:14" s="1" customFormat="1" x14ac:dyDescent="0.3">
      <c r="A1293" s="225" t="str">
        <f>Лист12!B94</f>
        <v>Мука пшеничная</v>
      </c>
      <c r="B1293" s="225">
        <f>Лист12!C94</f>
        <v>0.8</v>
      </c>
      <c r="C1293" s="225">
        <f>Лист12!D94</f>
        <v>1</v>
      </c>
      <c r="D1293" s="225">
        <f>Лист12!E94</f>
        <v>0.8</v>
      </c>
      <c r="E1293" s="225">
        <f>Лист12!F94</f>
        <v>1</v>
      </c>
      <c r="F1293" s="227">
        <f t="shared" si="9"/>
        <v>0</v>
      </c>
      <c r="G1293" s="227"/>
      <c r="H1293" s="227"/>
      <c r="I1293" s="227"/>
      <c r="J1293" s="227"/>
      <c r="K1293" s="227"/>
      <c r="L1293" s="10"/>
      <c r="M1293" s="10"/>
      <c r="N1293" s="10"/>
    </row>
    <row r="1294" spans="1:14" x14ac:dyDescent="0.3">
      <c r="A1294" s="225" t="str">
        <f>Лист13!B60</f>
        <v>Мука пшеничная</v>
      </c>
      <c r="B1294" s="225">
        <f>Лист13!C60</f>
        <v>0.8</v>
      </c>
      <c r="C1294" s="225">
        <f>Лист13!D60</f>
        <v>1</v>
      </c>
      <c r="D1294" s="225">
        <f>Лист13!E60</f>
        <v>0.8</v>
      </c>
      <c r="E1294" s="225">
        <f>Лист13!F60</f>
        <v>1</v>
      </c>
      <c r="F1294" s="227">
        <f t="shared" si="9"/>
        <v>0</v>
      </c>
      <c r="G1294" s="226"/>
      <c r="H1294" s="135"/>
      <c r="I1294" s="135"/>
      <c r="J1294" s="135"/>
      <c r="K1294" s="135"/>
      <c r="L1294" s="4"/>
      <c r="M1294" s="4"/>
      <c r="N1294" s="4"/>
    </row>
    <row r="1295" spans="1:14" x14ac:dyDescent="0.3">
      <c r="A1295" s="225" t="str">
        <f>Лист13!B85</f>
        <v>Мука пшеничная</v>
      </c>
      <c r="B1295" s="225">
        <f>Лист13!C85</f>
        <v>2</v>
      </c>
      <c r="C1295" s="225">
        <f>Лист13!D85</f>
        <v>3</v>
      </c>
      <c r="D1295" s="225">
        <f>Лист13!E85</f>
        <v>2</v>
      </c>
      <c r="E1295" s="225">
        <f>Лист13!F85</f>
        <v>3</v>
      </c>
      <c r="F1295" s="227">
        <f t="shared" si="9"/>
        <v>0</v>
      </c>
      <c r="G1295" s="220"/>
      <c r="H1295" s="3"/>
      <c r="I1295" s="3"/>
      <c r="J1295" s="3"/>
      <c r="K1295" s="3"/>
      <c r="L1295" s="3"/>
      <c r="M1295" s="3"/>
      <c r="N1295" s="3"/>
    </row>
    <row r="1296" spans="1:14" x14ac:dyDescent="0.3">
      <c r="A1296" s="225" t="str">
        <f>Лист13!B88</f>
        <v>Мука пшеничная</v>
      </c>
      <c r="B1296" s="225">
        <f>Лист13!C88</f>
        <v>0.8</v>
      </c>
      <c r="C1296" s="225">
        <f>Лист13!D88</f>
        <v>1</v>
      </c>
      <c r="D1296" s="225">
        <f>Лист13!E88</f>
        <v>0.8</v>
      </c>
      <c r="E1296" s="225">
        <f>Лист13!F88</f>
        <v>1</v>
      </c>
      <c r="F1296" s="227">
        <f t="shared" si="9"/>
        <v>0</v>
      </c>
      <c r="G1296" s="220"/>
      <c r="H1296" s="3"/>
      <c r="I1296" s="3"/>
      <c r="J1296" s="3"/>
      <c r="K1296" s="3"/>
      <c r="L1296" s="3"/>
      <c r="M1296" s="3"/>
      <c r="N1296" s="3"/>
    </row>
    <row r="1297" spans="1:14" x14ac:dyDescent="0.3">
      <c r="A1297" s="225" t="str">
        <f>Лист13!B93</f>
        <v>Мука пшеничная</v>
      </c>
      <c r="B1297" s="225">
        <f>Лист13!C93</f>
        <v>24</v>
      </c>
      <c r="C1297" s="225">
        <f>Лист13!D93</f>
        <v>24</v>
      </c>
      <c r="D1297" s="225">
        <f>Лист13!E93</f>
        <v>24</v>
      </c>
      <c r="E1297" s="225">
        <f>Лист13!F93</f>
        <v>24</v>
      </c>
      <c r="F1297" s="227">
        <f t="shared" si="9"/>
        <v>0</v>
      </c>
      <c r="G1297" s="226"/>
      <c r="H1297" s="135"/>
      <c r="I1297" s="135"/>
      <c r="J1297" s="135"/>
      <c r="K1297" s="135"/>
      <c r="L1297" s="4"/>
      <c r="M1297" s="4"/>
      <c r="N1297" s="4"/>
    </row>
    <row r="1298" spans="1:14" x14ac:dyDescent="0.3">
      <c r="A1298" s="225" t="str">
        <f>Лист14!B80</f>
        <v>Мука пшеничная</v>
      </c>
      <c r="B1298" s="225">
        <f>Лист14!C80</f>
        <v>0.3</v>
      </c>
      <c r="C1298" s="225">
        <f>Лист14!D80</f>
        <v>0.4</v>
      </c>
      <c r="D1298" s="225">
        <f>Лист14!E80</f>
        <v>0.3</v>
      </c>
      <c r="E1298" s="225">
        <f>Лист14!F80</f>
        <v>0.4</v>
      </c>
      <c r="F1298" s="227">
        <f t="shared" si="9"/>
        <v>0</v>
      </c>
      <c r="G1298" s="220"/>
      <c r="H1298" s="3"/>
      <c r="I1298" s="3"/>
      <c r="J1298" s="3"/>
      <c r="K1298" s="3"/>
      <c r="L1298" s="3"/>
      <c r="M1298" s="3"/>
      <c r="N1298" s="3"/>
    </row>
    <row r="1299" spans="1:14" x14ac:dyDescent="0.3">
      <c r="A1299" s="225" t="str">
        <f>Лист16!B39</f>
        <v>Мука пшеничная</v>
      </c>
      <c r="B1299" s="225">
        <f>Лист16!C39</f>
        <v>7</v>
      </c>
      <c r="C1299" s="225">
        <f>Лист16!D39</f>
        <v>12</v>
      </c>
      <c r="D1299" s="225">
        <f>Лист16!E39</f>
        <v>7</v>
      </c>
      <c r="E1299" s="225">
        <f>Лист16!F39</f>
        <v>12</v>
      </c>
      <c r="F1299" s="227">
        <f t="shared" si="9"/>
        <v>0</v>
      </c>
      <c r="G1299" s="220"/>
      <c r="H1299" s="3"/>
      <c r="I1299" s="3"/>
      <c r="J1299" s="3"/>
      <c r="K1299" s="3"/>
      <c r="L1299" s="3"/>
      <c r="M1299" s="3"/>
      <c r="N1299" s="3"/>
    </row>
    <row r="1300" spans="1:14" x14ac:dyDescent="0.3">
      <c r="A1300" s="225" t="str">
        <f>Лист16!B64</f>
        <v>Мука пшеничная</v>
      </c>
      <c r="B1300" s="225">
        <f>Лист16!C64</f>
        <v>0.5</v>
      </c>
      <c r="C1300" s="225">
        <f>Лист16!D64</f>
        <v>0.8</v>
      </c>
      <c r="D1300" s="225">
        <f>Лист16!E64</f>
        <v>0.5</v>
      </c>
      <c r="E1300" s="225">
        <f>Лист16!F64</f>
        <v>0.8</v>
      </c>
      <c r="F1300" s="227">
        <f t="shared" si="9"/>
        <v>0</v>
      </c>
      <c r="G1300" s="226"/>
      <c r="H1300" s="135"/>
      <c r="I1300" s="135"/>
      <c r="J1300" s="135"/>
      <c r="K1300" s="135"/>
      <c r="L1300" s="4"/>
      <c r="M1300" s="4"/>
      <c r="N1300" s="4"/>
    </row>
    <row r="1301" spans="1:14" x14ac:dyDescent="0.3">
      <c r="A1301" s="225" t="str">
        <f>Лист17!B84</f>
        <v>Мука пшеничная</v>
      </c>
      <c r="B1301" s="225">
        <f>Лист17!C84</f>
        <v>31</v>
      </c>
      <c r="C1301" s="225">
        <f>Лист17!D84</f>
        <v>31</v>
      </c>
      <c r="D1301" s="225">
        <f>Лист17!E84</f>
        <v>31</v>
      </c>
      <c r="E1301" s="225">
        <f>Лист17!F84</f>
        <v>31</v>
      </c>
      <c r="F1301" s="227">
        <f t="shared" si="9"/>
        <v>0</v>
      </c>
      <c r="G1301" s="220"/>
      <c r="H1301" s="3"/>
      <c r="I1301" s="3"/>
      <c r="J1301" s="3"/>
      <c r="K1301" s="3"/>
      <c r="L1301" s="3"/>
      <c r="M1301" s="3"/>
      <c r="N1301" s="3"/>
    </row>
    <row r="1302" spans="1:14" x14ac:dyDescent="0.3">
      <c r="A1302" s="225" t="str">
        <f>Лист18!B53</f>
        <v>Мука пшеничная</v>
      </c>
      <c r="B1302" s="225">
        <f>Лист18!C53</f>
        <v>2</v>
      </c>
      <c r="C1302" s="225">
        <f>Лист18!D53</f>
        <v>2</v>
      </c>
      <c r="D1302" s="225">
        <f>Лист18!E53</f>
        <v>2</v>
      </c>
      <c r="E1302" s="225">
        <f>Лист18!F53</f>
        <v>2</v>
      </c>
      <c r="F1302" s="227">
        <f t="shared" si="9"/>
        <v>0</v>
      </c>
      <c r="G1302" s="220"/>
      <c r="H1302" s="3"/>
      <c r="I1302" s="3"/>
      <c r="J1302" s="3"/>
      <c r="K1302" s="3"/>
      <c r="L1302" s="3"/>
      <c r="M1302" s="3"/>
      <c r="N1302" s="3"/>
    </row>
    <row r="1303" spans="1:14" x14ac:dyDescent="0.3">
      <c r="A1303" s="225" t="str">
        <f>Лист18!B62</f>
        <v>Мука пшеничная</v>
      </c>
      <c r="B1303" s="225">
        <f>Лист18!C62</f>
        <v>3</v>
      </c>
      <c r="C1303" s="225">
        <f>Лист18!D62</f>
        <v>4</v>
      </c>
      <c r="D1303" s="225">
        <f>Лист18!E62</f>
        <v>3</v>
      </c>
      <c r="E1303" s="225">
        <f>Лист18!F62</f>
        <v>4</v>
      </c>
      <c r="F1303" s="227">
        <f t="shared" si="9"/>
        <v>0</v>
      </c>
      <c r="G1303" s="226"/>
      <c r="H1303" s="135"/>
      <c r="I1303" s="135"/>
      <c r="J1303" s="135"/>
      <c r="K1303" s="135"/>
      <c r="L1303" s="4"/>
      <c r="M1303" s="4"/>
      <c r="N1303" s="4"/>
    </row>
    <row r="1304" spans="1:14" x14ac:dyDescent="0.3">
      <c r="A1304" s="225" t="str">
        <f>Лист18!B68</f>
        <v>Мука пшеничная</v>
      </c>
      <c r="B1304" s="225">
        <f>Лист18!C68</f>
        <v>1</v>
      </c>
      <c r="C1304" s="225">
        <f>Лист18!D68</f>
        <v>2</v>
      </c>
      <c r="D1304" s="225">
        <f>Лист18!E68</f>
        <v>1</v>
      </c>
      <c r="E1304" s="225">
        <f>Лист18!F68</f>
        <v>2</v>
      </c>
      <c r="F1304" s="227">
        <f t="shared" si="9"/>
        <v>0</v>
      </c>
      <c r="G1304" s="226"/>
      <c r="H1304" s="226"/>
      <c r="I1304" s="226"/>
      <c r="J1304" s="226"/>
      <c r="K1304" s="226"/>
      <c r="L1304" s="221"/>
      <c r="M1304" s="221"/>
      <c r="N1304" s="221"/>
    </row>
    <row r="1305" spans="1:14" x14ac:dyDescent="0.3">
      <c r="A1305" s="225" t="str">
        <f>Лист19!B36</f>
        <v>Мука пшеничная</v>
      </c>
      <c r="B1305" s="225">
        <f>Лист19!C36</f>
        <v>11.7</v>
      </c>
      <c r="C1305" s="225">
        <f>Лист19!D36</f>
        <v>16</v>
      </c>
      <c r="D1305" s="225">
        <f>Лист19!E36</f>
        <v>11.7</v>
      </c>
      <c r="E1305" s="225">
        <f>Лист19!F36</f>
        <v>16</v>
      </c>
      <c r="F1305" s="227">
        <f t="shared" si="9"/>
        <v>0</v>
      </c>
      <c r="G1305" s="226"/>
      <c r="H1305" s="135"/>
      <c r="I1305" s="135"/>
      <c r="J1305" s="135"/>
      <c r="K1305" s="135"/>
      <c r="L1305" s="4"/>
      <c r="M1305" s="4"/>
      <c r="N1305" s="4"/>
    </row>
    <row r="1306" spans="1:14" x14ac:dyDescent="0.3">
      <c r="A1306" s="225" t="str">
        <f>Лист20!B61</f>
        <v>Мука пшеничная</v>
      </c>
      <c r="B1306" s="225">
        <f>Лист20!C61</f>
        <v>0.8</v>
      </c>
      <c r="C1306" s="225">
        <f>Лист20!D61</f>
        <v>0.8</v>
      </c>
      <c r="D1306" s="225">
        <f>Лист20!E61</f>
        <v>0.8</v>
      </c>
      <c r="E1306" s="225">
        <f>Лист20!F61</f>
        <v>0.8</v>
      </c>
      <c r="F1306" s="227">
        <f t="shared" si="9"/>
        <v>0</v>
      </c>
      <c r="G1306" s="226"/>
      <c r="H1306" s="226"/>
      <c r="I1306" s="226"/>
      <c r="J1306" s="226"/>
      <c r="K1306" s="226"/>
      <c r="L1306" s="221"/>
      <c r="M1306" s="221"/>
      <c r="N1306" s="221"/>
    </row>
    <row r="1307" spans="1:14" x14ac:dyDescent="0.3">
      <c r="A1307" s="225" t="str">
        <f>Лист20!B90</f>
        <v>Мука пшеничная</v>
      </c>
      <c r="B1307" s="225">
        <f>Лист20!C90</f>
        <v>0.8</v>
      </c>
      <c r="C1307" s="225">
        <f>Лист20!D90</f>
        <v>1</v>
      </c>
      <c r="D1307" s="225">
        <f>Лист20!E90</f>
        <v>0.8</v>
      </c>
      <c r="E1307" s="225">
        <f>Лист20!F90</f>
        <v>1</v>
      </c>
      <c r="F1307" s="227">
        <f t="shared" si="9"/>
        <v>0</v>
      </c>
      <c r="G1307" s="220"/>
      <c r="H1307" s="2"/>
      <c r="I1307" s="2"/>
      <c r="J1307" s="2"/>
      <c r="K1307" s="2"/>
      <c r="L1307" s="2"/>
      <c r="M1307" s="2"/>
      <c r="N1307" s="2"/>
    </row>
    <row r="1308" spans="1:14" x14ac:dyDescent="0.3">
      <c r="A1308" s="225" t="str">
        <f>Лист19!B59</f>
        <v xml:space="preserve">Мука пшеничная </v>
      </c>
      <c r="B1308" s="225">
        <f>Лист19!C59</f>
        <v>5.8</v>
      </c>
      <c r="C1308" s="225">
        <f>Лист19!D59</f>
        <v>8</v>
      </c>
      <c r="D1308" s="225">
        <f>Лист19!E59</f>
        <v>5.8</v>
      </c>
      <c r="E1308" s="225">
        <f>Лист19!F59</f>
        <v>8</v>
      </c>
      <c r="F1308" s="227">
        <f t="shared" si="9"/>
        <v>0</v>
      </c>
      <c r="G1308" s="226"/>
      <c r="H1308" s="135"/>
      <c r="I1308" s="135"/>
      <c r="J1308" s="135"/>
      <c r="K1308" s="135"/>
      <c r="L1308" s="4"/>
      <c r="M1308" s="4"/>
      <c r="N1308" s="4"/>
    </row>
    <row r="1309" spans="1:14" hidden="1" x14ac:dyDescent="0.3">
      <c r="A1309" s="225" t="str">
        <f>Лист18!B46</f>
        <v>Мясная котлета</v>
      </c>
      <c r="B1309" s="225">
        <f>Лист18!C46</f>
        <v>0</v>
      </c>
      <c r="C1309" s="225">
        <f>Лист18!D46</f>
        <v>0</v>
      </c>
      <c r="D1309" s="225">
        <f>Лист18!E46</f>
        <v>60</v>
      </c>
      <c r="E1309" s="225">
        <f>Лист18!F46</f>
        <v>60</v>
      </c>
      <c r="F1309" s="226"/>
      <c r="G1309" s="226"/>
      <c r="H1309" s="226"/>
      <c r="I1309" s="226"/>
      <c r="J1309" s="226"/>
      <c r="K1309" s="226"/>
      <c r="L1309" s="221"/>
      <c r="M1309" s="221"/>
      <c r="N1309" s="221"/>
    </row>
    <row r="1310" spans="1:14" hidden="1" x14ac:dyDescent="0.3">
      <c r="A1310" s="225" t="str">
        <f>Лист1!B109</f>
        <v>На весь день</v>
      </c>
      <c r="B1310" s="225">
        <f>Лист1!C109</f>
        <v>0</v>
      </c>
      <c r="C1310" s="225">
        <f>Лист1!D109</f>
        <v>0</v>
      </c>
      <c r="D1310" s="225">
        <f>Лист1!E109</f>
        <v>0</v>
      </c>
      <c r="E1310" s="225">
        <f>Лист1!F109</f>
        <v>0</v>
      </c>
      <c r="F1310" s="226"/>
      <c r="G1310" s="226"/>
      <c r="H1310" s="226"/>
      <c r="I1310" s="226"/>
      <c r="J1310" s="226"/>
      <c r="K1310" s="226"/>
      <c r="L1310" s="221"/>
      <c r="M1310" s="221"/>
      <c r="N1310" s="221"/>
    </row>
    <row r="1311" spans="1:14" hidden="1" x14ac:dyDescent="0.3">
      <c r="A1311" s="225" t="str">
        <f>Лист2!B87</f>
        <v>На весь день</v>
      </c>
      <c r="B1311" s="225">
        <f>Лист2!C87</f>
        <v>0</v>
      </c>
      <c r="C1311" s="225">
        <f>Лист2!D87</f>
        <v>0</v>
      </c>
      <c r="D1311" s="225">
        <f>Лист2!E87</f>
        <v>0</v>
      </c>
      <c r="E1311" s="225">
        <f>Лист2!F87</f>
        <v>0</v>
      </c>
      <c r="F1311" s="220"/>
      <c r="G1311" s="220"/>
      <c r="H1311" s="3"/>
      <c r="I1311" s="3"/>
      <c r="J1311" s="3"/>
      <c r="K1311" s="3"/>
      <c r="L1311" s="3"/>
      <c r="M1311" s="3"/>
      <c r="N1311" s="3"/>
    </row>
    <row r="1312" spans="1:14" hidden="1" x14ac:dyDescent="0.3">
      <c r="A1312" s="225" t="str">
        <f>Лист3!B98</f>
        <v>На весь день</v>
      </c>
      <c r="B1312" s="225">
        <f>Лист3!C98</f>
        <v>0</v>
      </c>
      <c r="C1312" s="225">
        <f>Лист3!D98</f>
        <v>0</v>
      </c>
      <c r="D1312" s="225">
        <f>Лист3!E98</f>
        <v>0</v>
      </c>
      <c r="E1312" s="225">
        <f>Лист3!F98</f>
        <v>0</v>
      </c>
      <c r="F1312" s="226"/>
      <c r="G1312" s="226"/>
      <c r="H1312" s="135"/>
      <c r="I1312" s="135"/>
      <c r="J1312" s="135"/>
      <c r="K1312" s="135"/>
      <c r="L1312" s="4"/>
      <c r="M1312" s="4"/>
      <c r="N1312" s="4"/>
    </row>
    <row r="1313" spans="1:14" hidden="1" x14ac:dyDescent="0.3">
      <c r="A1313" s="225" t="str">
        <f>Лист4!B105</f>
        <v>На весь день</v>
      </c>
      <c r="B1313" s="225">
        <f>Лист4!C105</f>
        <v>0</v>
      </c>
      <c r="C1313" s="225">
        <f>Лист4!D105</f>
        <v>0</v>
      </c>
      <c r="D1313" s="225">
        <f>Лист4!E105</f>
        <v>0</v>
      </c>
      <c r="E1313" s="225">
        <f>Лист4!F105</f>
        <v>0</v>
      </c>
      <c r="F1313" s="220"/>
      <c r="G1313" s="220"/>
      <c r="H1313" s="3"/>
      <c r="I1313" s="3"/>
      <c r="J1313" s="3"/>
      <c r="K1313" s="3"/>
      <c r="L1313" s="3"/>
      <c r="M1313" s="3"/>
      <c r="N1313" s="3"/>
    </row>
    <row r="1314" spans="1:14" hidden="1" x14ac:dyDescent="0.3">
      <c r="A1314" s="225" t="str">
        <f>Лист5!B94</f>
        <v>На весь день</v>
      </c>
      <c r="B1314" s="225">
        <f>Лист5!C94</f>
        <v>0</v>
      </c>
      <c r="C1314" s="225">
        <f>Лист5!D94</f>
        <v>0</v>
      </c>
      <c r="D1314" s="225">
        <f>Лист5!E94</f>
        <v>0</v>
      </c>
      <c r="E1314" s="225">
        <f>Лист5!F94</f>
        <v>0</v>
      </c>
      <c r="F1314" s="220"/>
      <c r="G1314" s="220"/>
      <c r="H1314" s="2"/>
      <c r="I1314" s="2"/>
      <c r="J1314" s="2"/>
      <c r="K1314" s="2"/>
      <c r="L1314" s="2"/>
      <c r="M1314" s="2"/>
      <c r="N1314" s="2"/>
    </row>
    <row r="1315" spans="1:14" hidden="1" x14ac:dyDescent="0.3">
      <c r="A1315" s="225" t="str">
        <f>Лист6!B96</f>
        <v>На весь день</v>
      </c>
      <c r="B1315" s="225">
        <f>Лист6!C96</f>
        <v>0</v>
      </c>
      <c r="C1315" s="225">
        <f>Лист6!D96</f>
        <v>0</v>
      </c>
      <c r="D1315" s="225">
        <f>Лист6!E96</f>
        <v>0</v>
      </c>
      <c r="E1315" s="225">
        <f>Лист6!F96</f>
        <v>0</v>
      </c>
      <c r="F1315" s="226"/>
      <c r="G1315" s="226"/>
      <c r="H1315" s="135"/>
      <c r="I1315" s="135"/>
      <c r="J1315" s="135"/>
      <c r="K1315" s="135"/>
      <c r="L1315" s="4"/>
      <c r="M1315" s="4"/>
      <c r="N1315" s="4"/>
    </row>
    <row r="1316" spans="1:14" hidden="1" x14ac:dyDescent="0.3">
      <c r="A1316" s="225" t="str">
        <f>Лист7!B113</f>
        <v>На весь день</v>
      </c>
      <c r="B1316" s="225">
        <f>Лист7!C113</f>
        <v>0</v>
      </c>
      <c r="C1316" s="225">
        <f>Лист7!D113</f>
        <v>0</v>
      </c>
      <c r="D1316" s="225">
        <f>Лист7!E113</f>
        <v>0</v>
      </c>
      <c r="E1316" s="225">
        <f>Лист7!F113</f>
        <v>0</v>
      </c>
      <c r="F1316" s="220"/>
      <c r="G1316" s="220"/>
      <c r="H1316" s="2"/>
      <c r="I1316" s="2"/>
      <c r="J1316" s="2"/>
      <c r="K1316" s="2"/>
      <c r="L1316" s="2"/>
      <c r="M1316" s="2"/>
      <c r="N1316" s="2"/>
    </row>
    <row r="1317" spans="1:14" hidden="1" x14ac:dyDescent="0.3">
      <c r="A1317" s="225" t="str">
        <f>Лист8!B94</f>
        <v>На весь день</v>
      </c>
      <c r="B1317" s="225">
        <f>Лист8!C94</f>
        <v>0</v>
      </c>
      <c r="C1317" s="225">
        <f>Лист8!D94</f>
        <v>0</v>
      </c>
      <c r="D1317" s="225">
        <f>Лист8!E94</f>
        <v>0</v>
      </c>
      <c r="E1317" s="225">
        <f>Лист8!F94</f>
        <v>0</v>
      </c>
      <c r="F1317" s="220"/>
      <c r="G1317" s="220"/>
      <c r="H1317" s="2"/>
      <c r="I1317" s="2"/>
      <c r="J1317" s="2"/>
      <c r="K1317" s="2"/>
      <c r="L1317" s="2"/>
      <c r="M1317" s="2"/>
      <c r="N1317" s="2"/>
    </row>
    <row r="1318" spans="1:14" hidden="1" x14ac:dyDescent="0.3">
      <c r="A1318" s="225" t="str">
        <f>Лист9!B94</f>
        <v>На весь день</v>
      </c>
      <c r="B1318" s="225">
        <f>Лист9!C94</f>
        <v>0</v>
      </c>
      <c r="C1318" s="225">
        <f>Лист9!D94</f>
        <v>0</v>
      </c>
      <c r="D1318" s="225">
        <f>Лист9!E94</f>
        <v>0</v>
      </c>
      <c r="E1318" s="225">
        <f>Лист9!F94</f>
        <v>0</v>
      </c>
      <c r="F1318" s="220"/>
      <c r="G1318" s="220"/>
      <c r="H1318" s="3"/>
      <c r="I1318" s="3"/>
      <c r="J1318" s="3"/>
      <c r="K1318" s="3"/>
      <c r="L1318" s="3"/>
      <c r="M1318" s="3"/>
      <c r="N1318" s="3"/>
    </row>
    <row r="1319" spans="1:14" hidden="1" x14ac:dyDescent="0.3">
      <c r="A1319" s="225" t="str">
        <f>Лист10!B93</f>
        <v>На весь день</v>
      </c>
      <c r="B1319" s="225">
        <f>Лист10!C93</f>
        <v>0</v>
      </c>
      <c r="C1319" s="225">
        <f>Лист10!D93</f>
        <v>0</v>
      </c>
      <c r="D1319" s="225">
        <f>Лист10!E93</f>
        <v>0</v>
      </c>
      <c r="E1319" s="225">
        <f>Лист10!F93</f>
        <v>0</v>
      </c>
      <c r="F1319" s="226"/>
      <c r="G1319" s="226"/>
      <c r="H1319" s="135"/>
      <c r="I1319" s="135"/>
      <c r="J1319" s="135"/>
      <c r="K1319" s="135"/>
      <c r="L1319" s="4"/>
      <c r="M1319" s="4"/>
      <c r="N1319" s="4"/>
    </row>
    <row r="1320" spans="1:14" hidden="1" x14ac:dyDescent="0.3">
      <c r="A1320" s="225" t="str">
        <f>Лист11!B94</f>
        <v>На весь день</v>
      </c>
      <c r="B1320" s="225">
        <f>Лист11!C94</f>
        <v>0</v>
      </c>
      <c r="C1320" s="225">
        <f>Лист11!D94</f>
        <v>0</v>
      </c>
      <c r="D1320" s="225">
        <f>Лист11!E94</f>
        <v>0</v>
      </c>
      <c r="E1320" s="225">
        <f>Лист11!F94</f>
        <v>0</v>
      </c>
      <c r="F1320" s="226"/>
      <c r="G1320" s="226"/>
      <c r="H1320" s="135"/>
      <c r="I1320" s="135"/>
      <c r="J1320" s="135"/>
      <c r="K1320" s="135"/>
      <c r="L1320" s="4"/>
      <c r="M1320" s="4"/>
      <c r="N1320" s="4"/>
    </row>
    <row r="1321" spans="1:14" hidden="1" x14ac:dyDescent="0.3">
      <c r="A1321" s="225" t="str">
        <f>Лист12!B112</f>
        <v>На весь день</v>
      </c>
      <c r="B1321" s="225">
        <f>Лист12!C112</f>
        <v>0</v>
      </c>
      <c r="C1321" s="225">
        <f>Лист12!D112</f>
        <v>0</v>
      </c>
      <c r="D1321" s="225">
        <f>Лист12!E112</f>
        <v>0</v>
      </c>
      <c r="E1321" s="225">
        <f>Лист12!F112</f>
        <v>0</v>
      </c>
      <c r="F1321" s="226"/>
      <c r="G1321" s="226"/>
      <c r="H1321" s="226"/>
      <c r="I1321" s="226"/>
      <c r="J1321" s="226"/>
      <c r="K1321" s="226"/>
      <c r="L1321" s="221"/>
      <c r="M1321" s="221"/>
      <c r="N1321" s="221"/>
    </row>
    <row r="1322" spans="1:14" hidden="1" x14ac:dyDescent="0.3">
      <c r="A1322" s="225" t="str">
        <f>Лист13!B108</f>
        <v>На весь день</v>
      </c>
      <c r="B1322" s="225">
        <f>Лист13!C108</f>
        <v>0</v>
      </c>
      <c r="C1322" s="225">
        <f>Лист13!D108</f>
        <v>0</v>
      </c>
      <c r="D1322" s="225">
        <f>Лист13!E108</f>
        <v>0</v>
      </c>
      <c r="E1322" s="225">
        <f>Лист13!F108</f>
        <v>0</v>
      </c>
      <c r="F1322" s="226"/>
      <c r="G1322" s="226"/>
      <c r="H1322" s="135"/>
      <c r="I1322" s="135"/>
      <c r="J1322" s="135"/>
      <c r="K1322" s="135"/>
      <c r="L1322" s="4"/>
      <c r="M1322" s="4"/>
      <c r="N1322" s="4"/>
    </row>
    <row r="1323" spans="1:14" hidden="1" x14ac:dyDescent="0.3">
      <c r="A1323" s="225" t="str">
        <f>Лист14!B93</f>
        <v>На весь день</v>
      </c>
      <c r="B1323" s="225">
        <f>Лист14!C93</f>
        <v>0</v>
      </c>
      <c r="C1323" s="225">
        <f>Лист14!D93</f>
        <v>0</v>
      </c>
      <c r="D1323" s="225">
        <f>Лист14!E93</f>
        <v>0</v>
      </c>
      <c r="E1323" s="225">
        <f>Лист14!F93</f>
        <v>0</v>
      </c>
      <c r="F1323" s="226"/>
      <c r="G1323" s="226"/>
      <c r="H1323" s="135"/>
      <c r="I1323" s="135"/>
      <c r="J1323" s="135"/>
      <c r="K1323" s="135"/>
      <c r="L1323" s="4"/>
      <c r="M1323" s="4"/>
      <c r="N1323" s="4"/>
    </row>
    <row r="1324" spans="1:14" hidden="1" x14ac:dyDescent="0.3">
      <c r="A1324" s="225" t="str">
        <f>Лист15!B76</f>
        <v>На весь день</v>
      </c>
      <c r="B1324" s="225">
        <f>Лист15!C76</f>
        <v>0</v>
      </c>
      <c r="C1324" s="225">
        <f>Лист15!D76</f>
        <v>0</v>
      </c>
      <c r="D1324" s="225">
        <f>Лист15!E76</f>
        <v>0</v>
      </c>
      <c r="E1324" s="225">
        <f>Лист15!F76</f>
        <v>0</v>
      </c>
      <c r="F1324" s="226"/>
      <c r="G1324" s="226"/>
      <c r="H1324" s="135"/>
      <c r="I1324" s="135"/>
      <c r="J1324" s="135"/>
      <c r="K1324" s="135"/>
      <c r="L1324" s="4"/>
      <c r="M1324" s="4"/>
      <c r="N1324" s="4"/>
    </row>
    <row r="1325" spans="1:14" hidden="1" x14ac:dyDescent="0.3">
      <c r="A1325" s="225" t="str">
        <f>Лист16!B97</f>
        <v>На весь день</v>
      </c>
      <c r="B1325" s="225">
        <f>Лист16!C97</f>
        <v>0</v>
      </c>
      <c r="C1325" s="225">
        <f>Лист16!D97</f>
        <v>0</v>
      </c>
      <c r="D1325" s="225">
        <f>Лист16!E97</f>
        <v>0</v>
      </c>
      <c r="E1325" s="225">
        <f>Лист16!F97</f>
        <v>0</v>
      </c>
      <c r="F1325" s="226"/>
      <c r="G1325" s="226"/>
      <c r="H1325" s="135"/>
      <c r="I1325" s="135"/>
      <c r="J1325" s="135"/>
      <c r="K1325" s="135"/>
      <c r="L1325" s="4"/>
      <c r="M1325" s="4"/>
      <c r="N1325" s="4"/>
    </row>
    <row r="1326" spans="1:14" hidden="1" x14ac:dyDescent="0.3">
      <c r="A1326" s="225" t="str">
        <f>Лист17!B101</f>
        <v>На весь день</v>
      </c>
      <c r="B1326" s="225">
        <f>Лист17!C101</f>
        <v>0</v>
      </c>
      <c r="C1326" s="225">
        <f>Лист17!D101</f>
        <v>0</v>
      </c>
      <c r="D1326" s="225">
        <f>Лист17!E101</f>
        <v>0</v>
      </c>
      <c r="E1326" s="225">
        <f>Лист17!F101</f>
        <v>0</v>
      </c>
      <c r="F1326" s="226"/>
      <c r="G1326" s="226"/>
      <c r="H1326" s="226"/>
      <c r="I1326" s="226"/>
      <c r="J1326" s="226"/>
      <c r="K1326" s="226"/>
      <c r="L1326" s="221"/>
      <c r="M1326" s="221"/>
      <c r="N1326" s="221"/>
    </row>
    <row r="1327" spans="1:14" hidden="1" x14ac:dyDescent="0.3">
      <c r="A1327" s="225" t="str">
        <f>Лист18!B100</f>
        <v>На весь день</v>
      </c>
      <c r="B1327" s="225">
        <f>Лист18!C100</f>
        <v>0</v>
      </c>
      <c r="C1327" s="225">
        <f>Лист18!D100</f>
        <v>0</v>
      </c>
      <c r="D1327" s="225">
        <f>Лист18!E100</f>
        <v>0</v>
      </c>
      <c r="E1327" s="225">
        <f>Лист18!F100</f>
        <v>0</v>
      </c>
      <c r="F1327" s="220"/>
      <c r="G1327" s="220"/>
      <c r="H1327" s="3"/>
      <c r="I1327" s="3"/>
      <c r="J1327" s="3"/>
      <c r="K1327" s="3"/>
      <c r="L1327" s="3"/>
      <c r="M1327" s="3"/>
      <c r="N1327" s="3"/>
    </row>
    <row r="1328" spans="1:14" hidden="1" x14ac:dyDescent="0.3">
      <c r="A1328" s="225" t="str">
        <f>Лист19!B99</f>
        <v>На весь день</v>
      </c>
      <c r="B1328" s="225">
        <f>Лист19!C99</f>
        <v>0</v>
      </c>
      <c r="C1328" s="225">
        <f>Лист19!D99</f>
        <v>0</v>
      </c>
      <c r="D1328" s="225">
        <f>Лист19!E99</f>
        <v>0</v>
      </c>
      <c r="E1328" s="225">
        <f>Лист19!F99</f>
        <v>0</v>
      </c>
      <c r="F1328" s="226"/>
      <c r="G1328" s="226"/>
      <c r="H1328" s="135"/>
      <c r="I1328" s="135"/>
      <c r="J1328" s="135"/>
      <c r="K1328" s="135"/>
      <c r="L1328" s="4"/>
      <c r="M1328" s="4"/>
      <c r="N1328" s="4"/>
    </row>
    <row r="1329" spans="1:14" hidden="1" x14ac:dyDescent="0.3">
      <c r="A1329" s="225" t="str">
        <f>Лист20!B103</f>
        <v>На весь день</v>
      </c>
      <c r="B1329" s="225">
        <f>Лист20!C103</f>
        <v>0</v>
      </c>
      <c r="C1329" s="225">
        <f>Лист20!D103</f>
        <v>0</v>
      </c>
      <c r="D1329" s="225">
        <f>Лист20!E103</f>
        <v>0</v>
      </c>
      <c r="E1329" s="225">
        <f>Лист20!F103</f>
        <v>0</v>
      </c>
      <c r="F1329" s="226"/>
      <c r="G1329" s="226"/>
      <c r="H1329" s="135"/>
      <c r="I1329" s="135"/>
      <c r="J1329" s="135"/>
      <c r="K1329" s="135"/>
      <c r="L1329" s="4"/>
      <c r="M1329" s="4"/>
      <c r="N1329" s="4"/>
    </row>
    <row r="1330" spans="1:14" hidden="1" x14ac:dyDescent="0.3">
      <c r="A1330" s="225" t="str">
        <f>Лист9!B83</f>
        <v>Чай с лимоном</v>
      </c>
      <c r="B1330" s="225">
        <f>Лист9!C83</f>
        <v>0</v>
      </c>
      <c r="C1330" s="225">
        <f>Лист9!D83</f>
        <v>0</v>
      </c>
      <c r="D1330" s="225">
        <f>Лист9!E83</f>
        <v>180</v>
      </c>
      <c r="E1330" s="225">
        <f>Лист9!F83</f>
        <v>200</v>
      </c>
      <c r="F1330" s="226"/>
      <c r="G1330" s="226"/>
      <c r="H1330" s="226"/>
      <c r="I1330" s="226"/>
      <c r="J1330" s="226"/>
      <c r="K1330" s="226"/>
      <c r="L1330" s="221"/>
      <c r="M1330" s="221"/>
      <c r="N1330" s="221"/>
    </row>
    <row r="1331" spans="1:14" x14ac:dyDescent="0.3">
      <c r="A1331" s="225" t="str">
        <f>Лист1!B13</f>
        <v>Напиток кофейный</v>
      </c>
      <c r="B1331" s="225">
        <f>Лист1!C13</f>
        <v>2.86</v>
      </c>
      <c r="C1331" s="225">
        <f>Лист1!D13</f>
        <v>3.43</v>
      </c>
      <c r="D1331" s="225">
        <f>Лист1!E13</f>
        <v>2.86</v>
      </c>
      <c r="E1331" s="225">
        <f>Лист1!F13</f>
        <v>3.43</v>
      </c>
      <c r="F1331" s="226"/>
      <c r="G1331" s="227" t="str">
        <f>A1331</f>
        <v>Напиток кофейный</v>
      </c>
      <c r="H1331" s="135">
        <f>B1331+B1332+B1333+B1334+B1335+B1336+B1337</f>
        <v>20.02</v>
      </c>
      <c r="I1331" s="135">
        <f>C1331+C1332+C1333+C1334+C1335+C1336+C1337</f>
        <v>24.01</v>
      </c>
      <c r="J1331" s="135">
        <f>D1331+D1332+D1333+D1334+D1335+D1336+D1337</f>
        <v>20.02</v>
      </c>
      <c r="K1331" s="135">
        <f>E1331+E1332+E1333+E1334+E1335+E1336+E1337</f>
        <v>24.01</v>
      </c>
      <c r="L1331" s="4"/>
      <c r="M1331" s="4"/>
      <c r="N1331" s="4"/>
    </row>
    <row r="1332" spans="1:14" x14ac:dyDescent="0.3">
      <c r="A1332" s="225" t="str">
        <f>Лист4!B12</f>
        <v>Напиток кофейный</v>
      </c>
      <c r="B1332" s="225">
        <f>Лист4!C12</f>
        <v>2.86</v>
      </c>
      <c r="C1332" s="225">
        <f>Лист4!D12</f>
        <v>3.43</v>
      </c>
      <c r="D1332" s="225">
        <f>Лист4!E12</f>
        <v>2.86</v>
      </c>
      <c r="E1332" s="225">
        <f>Лист4!F12</f>
        <v>3.43</v>
      </c>
      <c r="F1332" s="226"/>
      <c r="G1332" s="226"/>
      <c r="H1332" s="226"/>
      <c r="I1332" s="226"/>
      <c r="J1332" s="226"/>
      <c r="K1332" s="226"/>
      <c r="L1332" s="221"/>
      <c r="M1332" s="221"/>
      <c r="N1332" s="221"/>
    </row>
    <row r="1333" spans="1:14" x14ac:dyDescent="0.3">
      <c r="A1333" s="225" t="str">
        <f>Лист7!B12</f>
        <v>Напиток кофейный</v>
      </c>
      <c r="B1333" s="225">
        <f>Лист7!C12</f>
        <v>2.86</v>
      </c>
      <c r="C1333" s="225">
        <f>Лист7!D12</f>
        <v>3.43</v>
      </c>
      <c r="D1333" s="225">
        <f>Лист7!E12</f>
        <v>2.86</v>
      </c>
      <c r="E1333" s="225">
        <f>Лист7!F12</f>
        <v>3.43</v>
      </c>
      <c r="F1333" s="226"/>
      <c r="G1333" s="226"/>
      <c r="H1333" s="226"/>
      <c r="I1333" s="226"/>
      <c r="J1333" s="226"/>
      <c r="K1333" s="226"/>
      <c r="L1333" s="221"/>
      <c r="M1333" s="221"/>
      <c r="N1333" s="221"/>
    </row>
    <row r="1334" spans="1:14" x14ac:dyDescent="0.3">
      <c r="A1334" s="225" t="str">
        <f>Лист10!B12</f>
        <v>Напиток кофейный</v>
      </c>
      <c r="B1334" s="225">
        <f>Лист10!C12</f>
        <v>2.86</v>
      </c>
      <c r="C1334" s="225">
        <f>Лист10!D12</f>
        <v>3.43</v>
      </c>
      <c r="D1334" s="225">
        <f>Лист10!E12</f>
        <v>2.86</v>
      </c>
      <c r="E1334" s="225">
        <f>Лист10!F12</f>
        <v>3.43</v>
      </c>
      <c r="F1334" s="226"/>
      <c r="G1334" s="226"/>
      <c r="H1334" s="226"/>
      <c r="I1334" s="226"/>
      <c r="J1334" s="226"/>
      <c r="K1334" s="226"/>
      <c r="L1334" s="221"/>
      <c r="M1334" s="221"/>
      <c r="N1334" s="221"/>
    </row>
    <row r="1335" spans="1:14" x14ac:dyDescent="0.3">
      <c r="A1335" s="225" t="str">
        <f>Лист13!B13</f>
        <v>Напиток кофейный</v>
      </c>
      <c r="B1335" s="225">
        <f>Лист13!C13</f>
        <v>2.86</v>
      </c>
      <c r="C1335" s="225">
        <f>Лист13!D13</f>
        <v>3.43</v>
      </c>
      <c r="D1335" s="225">
        <f>Лист13!E13</f>
        <v>2.86</v>
      </c>
      <c r="E1335" s="225">
        <f>Лист13!F13</f>
        <v>3.43</v>
      </c>
      <c r="F1335" s="226"/>
      <c r="G1335" s="226"/>
      <c r="H1335" s="135"/>
      <c r="I1335" s="135"/>
      <c r="J1335" s="135"/>
      <c r="K1335" s="135"/>
      <c r="L1335" s="4"/>
      <c r="M1335" s="4"/>
      <c r="N1335" s="4"/>
    </row>
    <row r="1336" spans="1:14" x14ac:dyDescent="0.3">
      <c r="A1336" s="225" t="str">
        <f>Лист19!B12</f>
        <v>Напиток кофейный</v>
      </c>
      <c r="B1336" s="225">
        <f>Лист19!C12</f>
        <v>2.86</v>
      </c>
      <c r="C1336" s="225">
        <f>Лист19!D12</f>
        <v>3.43</v>
      </c>
      <c r="D1336" s="225">
        <f>Лист19!E12</f>
        <v>2.86</v>
      </c>
      <c r="E1336" s="225">
        <f>Лист19!F12</f>
        <v>3.43</v>
      </c>
      <c r="F1336" s="226"/>
      <c r="G1336" s="226"/>
      <c r="H1336" s="135"/>
      <c r="I1336" s="135"/>
      <c r="J1336" s="135"/>
      <c r="K1336" s="135"/>
      <c r="L1336" s="4"/>
      <c r="M1336" s="4"/>
      <c r="N1336" s="4"/>
    </row>
    <row r="1337" spans="1:14" x14ac:dyDescent="0.3">
      <c r="A1337" s="225" t="str">
        <f>Лист16!B12</f>
        <v xml:space="preserve">Напиток кофейный </v>
      </c>
      <c r="B1337" s="225">
        <f>Лист16!C12</f>
        <v>2.86</v>
      </c>
      <c r="C1337" s="225">
        <f>Лист16!D12</f>
        <v>3.43</v>
      </c>
      <c r="D1337" s="225">
        <f>Лист16!E12</f>
        <v>2.86</v>
      </c>
      <c r="E1337" s="225">
        <f>Лист16!F12</f>
        <v>3.43</v>
      </c>
      <c r="F1337" s="226"/>
      <c r="G1337" s="226"/>
      <c r="H1337" s="135"/>
      <c r="I1337" s="135"/>
      <c r="J1337" s="135"/>
      <c r="K1337" s="135"/>
      <c r="L1337" s="4"/>
      <c r="M1337" s="4"/>
      <c r="N1337" s="4"/>
    </row>
    <row r="1338" spans="1:14" hidden="1" x14ac:dyDescent="0.3">
      <c r="A1338" s="225" t="str">
        <f>Лист1!B23</f>
        <v>ОБЕД</v>
      </c>
      <c r="B1338" s="225">
        <f>Лист1!C23</f>
        <v>0</v>
      </c>
      <c r="C1338" s="225">
        <f>Лист1!D23</f>
        <v>0</v>
      </c>
      <c r="D1338" s="225">
        <f>Лист1!E23</f>
        <v>0</v>
      </c>
      <c r="E1338" s="225">
        <f>Лист1!F23</f>
        <v>0</v>
      </c>
      <c r="F1338" s="226"/>
      <c r="G1338" s="226"/>
      <c r="H1338" s="226"/>
      <c r="I1338" s="226"/>
      <c r="J1338" s="226"/>
      <c r="K1338" s="226"/>
      <c r="L1338" s="221"/>
      <c r="M1338" s="221"/>
      <c r="N1338" s="221"/>
    </row>
    <row r="1339" spans="1:14" hidden="1" x14ac:dyDescent="0.3">
      <c r="A1339" s="225" t="str">
        <f>Лист2!B22</f>
        <v>ОБЕД</v>
      </c>
      <c r="B1339" s="225">
        <f>Лист2!C22</f>
        <v>0</v>
      </c>
      <c r="C1339" s="225">
        <f>Лист2!D22</f>
        <v>0</v>
      </c>
      <c r="D1339" s="225">
        <f>Лист2!E22</f>
        <v>0</v>
      </c>
      <c r="E1339" s="225">
        <f>Лист2!F22</f>
        <v>0</v>
      </c>
      <c r="F1339" s="226"/>
      <c r="G1339" s="226"/>
      <c r="H1339" s="135"/>
      <c r="I1339" s="135"/>
      <c r="J1339" s="135"/>
      <c r="K1339" s="135"/>
      <c r="L1339" s="4"/>
      <c r="M1339" s="4"/>
      <c r="N1339" s="4"/>
    </row>
    <row r="1340" spans="1:14" hidden="1" x14ac:dyDescent="0.3">
      <c r="A1340" s="225" t="str">
        <f>Лист3!B21</f>
        <v>ОБЕД</v>
      </c>
      <c r="B1340" s="225">
        <f>Лист3!C21</f>
        <v>0</v>
      </c>
      <c r="C1340" s="225">
        <f>Лист3!D21</f>
        <v>0</v>
      </c>
      <c r="D1340" s="225">
        <f>Лист3!E21</f>
        <v>0</v>
      </c>
      <c r="E1340" s="225">
        <f>Лист3!F21</f>
        <v>0</v>
      </c>
      <c r="F1340" s="226"/>
      <c r="G1340" s="226"/>
      <c r="H1340" s="226"/>
      <c r="I1340" s="226"/>
      <c r="J1340" s="226"/>
      <c r="K1340" s="226"/>
      <c r="L1340" s="221"/>
      <c r="M1340" s="221"/>
      <c r="N1340" s="221"/>
    </row>
    <row r="1341" spans="1:14" hidden="1" x14ac:dyDescent="0.3">
      <c r="A1341" s="225" t="str">
        <f>Лист4!B22</f>
        <v>ОБЕД</v>
      </c>
      <c r="B1341" s="225">
        <f>Лист4!C22</f>
        <v>0</v>
      </c>
      <c r="C1341" s="225">
        <f>Лист4!D22</f>
        <v>0</v>
      </c>
      <c r="D1341" s="225">
        <f>Лист4!E22</f>
        <v>0</v>
      </c>
      <c r="E1341" s="225">
        <f>Лист4!F22</f>
        <v>0</v>
      </c>
      <c r="F1341" s="226"/>
      <c r="G1341" s="226"/>
      <c r="H1341" s="135"/>
      <c r="I1341" s="135"/>
      <c r="J1341" s="135"/>
      <c r="K1341" s="135"/>
      <c r="L1341" s="4"/>
      <c r="M1341" s="4"/>
      <c r="N1341" s="4"/>
    </row>
    <row r="1342" spans="1:14" hidden="1" x14ac:dyDescent="0.3">
      <c r="A1342" s="225" t="str">
        <f>Лист5!B21</f>
        <v>ОБЕД</v>
      </c>
      <c r="B1342" s="225">
        <f>Лист5!C21</f>
        <v>0</v>
      </c>
      <c r="C1342" s="225">
        <f>Лист5!D21</f>
        <v>0</v>
      </c>
      <c r="D1342" s="225">
        <f>Лист5!E21</f>
        <v>0</v>
      </c>
      <c r="E1342" s="225">
        <f>Лист5!F21</f>
        <v>0</v>
      </c>
      <c r="F1342" s="226"/>
      <c r="G1342" s="226"/>
      <c r="H1342" s="226"/>
      <c r="I1342" s="226"/>
      <c r="J1342" s="226"/>
      <c r="K1342" s="226"/>
      <c r="L1342" s="221"/>
      <c r="M1342" s="221"/>
      <c r="N1342" s="221"/>
    </row>
    <row r="1343" spans="1:14" hidden="1" x14ac:dyDescent="0.3">
      <c r="A1343" s="225" t="str">
        <f>Лист6!B21</f>
        <v>ОБЕД</v>
      </c>
      <c r="B1343" s="225">
        <f>Лист6!C21</f>
        <v>0</v>
      </c>
      <c r="C1343" s="225">
        <f>Лист6!D21</f>
        <v>0</v>
      </c>
      <c r="D1343" s="225">
        <f>Лист6!E21</f>
        <v>0</v>
      </c>
      <c r="E1343" s="225">
        <f>Лист6!F21</f>
        <v>0</v>
      </c>
      <c r="F1343" s="220"/>
      <c r="G1343" s="220"/>
      <c r="H1343" s="2"/>
      <c r="I1343" s="2"/>
      <c r="J1343" s="2"/>
      <c r="K1343" s="2"/>
      <c r="L1343" s="2"/>
      <c r="M1343" s="2"/>
      <c r="N1343" s="2"/>
    </row>
    <row r="1344" spans="1:14" hidden="1" x14ac:dyDescent="0.3">
      <c r="A1344" s="225" t="str">
        <f>Лист7!B23</f>
        <v>ОБЕД</v>
      </c>
      <c r="B1344" s="225">
        <f>Лист7!C23</f>
        <v>0</v>
      </c>
      <c r="C1344" s="225">
        <f>Лист7!D23</f>
        <v>0</v>
      </c>
      <c r="D1344" s="225">
        <f>Лист7!E23</f>
        <v>0</v>
      </c>
      <c r="E1344" s="225">
        <f>Лист7!F23</f>
        <v>0</v>
      </c>
      <c r="F1344" s="220"/>
      <c r="G1344" s="220"/>
      <c r="H1344" s="3"/>
      <c r="I1344" s="3"/>
      <c r="J1344" s="3"/>
      <c r="K1344" s="3"/>
      <c r="L1344" s="3"/>
      <c r="M1344" s="3"/>
      <c r="N1344" s="3"/>
    </row>
    <row r="1345" spans="1:14" hidden="1" x14ac:dyDescent="0.3">
      <c r="A1345" s="225" t="str">
        <f>Лист8!B21</f>
        <v>ОБЕД</v>
      </c>
      <c r="B1345" s="225">
        <f>Лист8!C21</f>
        <v>0</v>
      </c>
      <c r="C1345" s="225">
        <f>Лист8!D21</f>
        <v>0</v>
      </c>
      <c r="D1345" s="225">
        <f>Лист8!E21</f>
        <v>0</v>
      </c>
      <c r="E1345" s="225">
        <f>Лист8!F21</f>
        <v>0</v>
      </c>
      <c r="F1345" s="220"/>
      <c r="G1345" s="220"/>
      <c r="H1345" s="3"/>
      <c r="I1345" s="3"/>
      <c r="J1345" s="3"/>
      <c r="K1345" s="3"/>
      <c r="L1345" s="3"/>
      <c r="M1345" s="3"/>
      <c r="N1345" s="3"/>
    </row>
    <row r="1346" spans="1:14" hidden="1" x14ac:dyDescent="0.3">
      <c r="A1346" s="225" t="str">
        <f>Лист10!B21</f>
        <v>ОБЕД</v>
      </c>
      <c r="B1346" s="225">
        <f>Лист10!C21</f>
        <v>0</v>
      </c>
      <c r="C1346" s="225">
        <f>Лист10!D21</f>
        <v>0</v>
      </c>
      <c r="D1346" s="225">
        <f>Лист10!E21</f>
        <v>0</v>
      </c>
      <c r="E1346" s="225">
        <f>Лист10!F21</f>
        <v>0</v>
      </c>
      <c r="F1346" s="226"/>
      <c r="G1346" s="226"/>
      <c r="H1346" s="135"/>
      <c r="I1346" s="135"/>
      <c r="J1346" s="135"/>
      <c r="K1346" s="135"/>
      <c r="L1346" s="4"/>
      <c r="M1346" s="4"/>
      <c r="N1346" s="4"/>
    </row>
    <row r="1347" spans="1:14" hidden="1" x14ac:dyDescent="0.3">
      <c r="A1347" s="225" t="str">
        <f>Лист11!B20</f>
        <v>ОБЕД</v>
      </c>
      <c r="B1347" s="225">
        <f>Лист11!C20</f>
        <v>0</v>
      </c>
      <c r="C1347" s="225">
        <f>Лист11!D20</f>
        <v>0</v>
      </c>
      <c r="D1347" s="225">
        <f>Лист11!E20</f>
        <v>0</v>
      </c>
      <c r="E1347" s="225">
        <f>Лист11!F20</f>
        <v>0</v>
      </c>
      <c r="F1347" s="226"/>
      <c r="G1347" s="226"/>
      <c r="H1347" s="226"/>
      <c r="I1347" s="226"/>
      <c r="J1347" s="226"/>
      <c r="K1347" s="226"/>
      <c r="L1347" s="221"/>
      <c r="M1347" s="221"/>
      <c r="N1347" s="221"/>
    </row>
    <row r="1348" spans="1:14" hidden="1" x14ac:dyDescent="0.3">
      <c r="A1348" s="225" t="str">
        <f>Лист12!B22</f>
        <v>ОБЕД</v>
      </c>
      <c r="B1348" s="225">
        <f>Лист12!C22</f>
        <v>0</v>
      </c>
      <c r="C1348" s="225">
        <f>Лист12!D22</f>
        <v>0</v>
      </c>
      <c r="D1348" s="225">
        <f>Лист12!E22</f>
        <v>0</v>
      </c>
      <c r="E1348" s="225">
        <f>Лист12!F22</f>
        <v>0</v>
      </c>
      <c r="F1348" s="226"/>
      <c r="G1348" s="226"/>
      <c r="H1348" s="226"/>
      <c r="I1348" s="226"/>
      <c r="J1348" s="226"/>
      <c r="K1348" s="226"/>
      <c r="L1348" s="221"/>
      <c r="M1348" s="221"/>
      <c r="N1348" s="221"/>
    </row>
    <row r="1349" spans="1:14" hidden="1" x14ac:dyDescent="0.3">
      <c r="A1349" s="225" t="str">
        <f>Лист13!B23</f>
        <v>ОБЕД</v>
      </c>
      <c r="B1349" s="225">
        <f>Лист13!C23</f>
        <v>0</v>
      </c>
      <c r="C1349" s="225">
        <f>Лист13!D23</f>
        <v>0</v>
      </c>
      <c r="D1349" s="225">
        <f>Лист13!E23</f>
        <v>0</v>
      </c>
      <c r="E1349" s="225">
        <f>Лист13!F23</f>
        <v>0</v>
      </c>
      <c r="F1349" s="226"/>
      <c r="G1349" s="226"/>
      <c r="H1349" s="226"/>
      <c r="I1349" s="226"/>
      <c r="J1349" s="226"/>
      <c r="K1349" s="226"/>
      <c r="L1349" s="221"/>
      <c r="M1349" s="221"/>
      <c r="N1349" s="221"/>
    </row>
    <row r="1350" spans="1:14" hidden="1" x14ac:dyDescent="0.3">
      <c r="A1350" s="225" t="str">
        <f>Лист14!B22</f>
        <v>ОБЕД</v>
      </c>
      <c r="B1350" s="225">
        <f>Лист14!C22</f>
        <v>0</v>
      </c>
      <c r="C1350" s="225">
        <f>Лист14!D22</f>
        <v>0</v>
      </c>
      <c r="D1350" s="225">
        <f>Лист14!E22</f>
        <v>0</v>
      </c>
      <c r="E1350" s="225">
        <f>Лист14!F22</f>
        <v>0</v>
      </c>
      <c r="F1350" s="226"/>
      <c r="G1350" s="226"/>
      <c r="H1350" s="226"/>
      <c r="I1350" s="226"/>
      <c r="J1350" s="226"/>
      <c r="K1350" s="226"/>
      <c r="L1350" s="221"/>
      <c r="M1350" s="221"/>
      <c r="N1350" s="221"/>
    </row>
    <row r="1351" spans="1:14" hidden="1" x14ac:dyDescent="0.3">
      <c r="A1351" s="225" t="str">
        <f>Лист15!B21</f>
        <v>ОБЕД</v>
      </c>
      <c r="B1351" s="225">
        <f>Лист15!C21</f>
        <v>0</v>
      </c>
      <c r="C1351" s="225">
        <f>Лист15!D21</f>
        <v>0</v>
      </c>
      <c r="D1351" s="225">
        <f>Лист15!E21</f>
        <v>0</v>
      </c>
      <c r="E1351" s="225">
        <f>Лист15!F21</f>
        <v>0</v>
      </c>
      <c r="F1351" s="226"/>
      <c r="G1351" s="226"/>
      <c r="H1351" s="226"/>
      <c r="I1351" s="226"/>
      <c r="J1351" s="226"/>
      <c r="K1351" s="226"/>
      <c r="L1351" s="221"/>
      <c r="M1351" s="221"/>
      <c r="N1351" s="221"/>
    </row>
    <row r="1352" spans="1:14" hidden="1" x14ac:dyDescent="0.3">
      <c r="A1352" s="225" t="str">
        <f>Лист16!B22</f>
        <v>ОБЕД</v>
      </c>
      <c r="B1352" s="225">
        <f>Лист16!C22</f>
        <v>0</v>
      </c>
      <c r="C1352" s="225">
        <f>Лист16!D22</f>
        <v>0</v>
      </c>
      <c r="D1352" s="225">
        <f>Лист16!E22</f>
        <v>0</v>
      </c>
      <c r="E1352" s="225">
        <f>Лист16!F22</f>
        <v>0</v>
      </c>
      <c r="F1352" s="227"/>
      <c r="G1352" s="227"/>
      <c r="H1352" s="227"/>
      <c r="I1352" s="227"/>
      <c r="J1352" s="227"/>
      <c r="K1352" s="227"/>
      <c r="L1352" s="10"/>
      <c r="M1352" s="10"/>
      <c r="N1352" s="10"/>
    </row>
    <row r="1353" spans="1:14" hidden="1" x14ac:dyDescent="0.3">
      <c r="A1353" s="225" t="str">
        <f>Лист17!B22</f>
        <v>ОБЕД</v>
      </c>
      <c r="B1353" s="225">
        <f>Лист17!C22</f>
        <v>0</v>
      </c>
      <c r="C1353" s="225">
        <f>Лист17!D22</f>
        <v>0</v>
      </c>
      <c r="D1353" s="225">
        <f>Лист17!E22</f>
        <v>0</v>
      </c>
      <c r="E1353" s="225">
        <f>Лист17!F22</f>
        <v>0</v>
      </c>
      <c r="F1353" s="226"/>
      <c r="G1353" s="226"/>
      <c r="H1353" s="226"/>
      <c r="I1353" s="226"/>
      <c r="J1353" s="226"/>
      <c r="K1353" s="226"/>
      <c r="L1353" s="221"/>
      <c r="M1353" s="221"/>
      <c r="N1353" s="221"/>
    </row>
    <row r="1354" spans="1:14" hidden="1" x14ac:dyDescent="0.3">
      <c r="A1354" s="225" t="str">
        <f>Лист18!B19</f>
        <v>ОБЕД</v>
      </c>
      <c r="B1354" s="225">
        <f>Лист18!C19</f>
        <v>0</v>
      </c>
      <c r="C1354" s="225">
        <f>Лист18!D19</f>
        <v>0</v>
      </c>
      <c r="D1354" s="225">
        <f>Лист18!E19</f>
        <v>0</v>
      </c>
      <c r="E1354" s="225">
        <f>Лист18!F19</f>
        <v>0</v>
      </c>
      <c r="F1354" s="226"/>
      <c r="G1354" s="226"/>
      <c r="H1354" s="226"/>
      <c r="I1354" s="226"/>
      <c r="J1354" s="226"/>
      <c r="K1354" s="226"/>
      <c r="L1354" s="221"/>
      <c r="M1354" s="221"/>
      <c r="N1354" s="221"/>
    </row>
    <row r="1355" spans="1:14" hidden="1" x14ac:dyDescent="0.3">
      <c r="A1355" s="225" t="str">
        <f>Лист19!B21</f>
        <v>ОБЕД</v>
      </c>
      <c r="B1355" s="225">
        <f>Лист19!C21</f>
        <v>0</v>
      </c>
      <c r="C1355" s="225">
        <f>Лист19!D21</f>
        <v>0</v>
      </c>
      <c r="D1355" s="225">
        <f>Лист19!E21</f>
        <v>0</v>
      </c>
      <c r="E1355" s="225">
        <f>Лист19!F21</f>
        <v>0</v>
      </c>
      <c r="F1355" s="226"/>
      <c r="G1355" s="226"/>
      <c r="H1355" s="226"/>
      <c r="I1355" s="226"/>
      <c r="J1355" s="226"/>
      <c r="K1355" s="226"/>
      <c r="L1355" s="221"/>
      <c r="M1355" s="221"/>
      <c r="N1355" s="221"/>
    </row>
    <row r="1356" spans="1:14" hidden="1" x14ac:dyDescent="0.3">
      <c r="A1356" s="225" t="str">
        <f>Лист20!B22</f>
        <v>ОБЕД</v>
      </c>
      <c r="B1356" s="225">
        <f>Лист20!C22</f>
        <v>0</v>
      </c>
      <c r="C1356" s="225">
        <f>Лист20!D22</f>
        <v>0</v>
      </c>
      <c r="D1356" s="225">
        <f>Лист20!E22</f>
        <v>0</v>
      </c>
      <c r="E1356" s="225">
        <f>Лист20!F22</f>
        <v>0</v>
      </c>
      <c r="F1356" s="226"/>
      <c r="G1356" s="226"/>
      <c r="H1356" s="226"/>
      <c r="I1356" s="226"/>
      <c r="J1356" s="226"/>
      <c r="K1356" s="226"/>
      <c r="L1356" s="221"/>
      <c r="M1356" s="221"/>
      <c r="N1356" s="221"/>
    </row>
    <row r="1357" spans="1:14" hidden="1" x14ac:dyDescent="0.3">
      <c r="A1357" s="225" t="str">
        <f>Лист11!B42</f>
        <v>Овощное рагу с мясом курицы</v>
      </c>
      <c r="B1357" s="225">
        <f>Лист11!C42</f>
        <v>0</v>
      </c>
      <c r="C1357" s="225">
        <f>Лист11!D42</f>
        <v>0</v>
      </c>
      <c r="D1357" s="225">
        <f>Лист11!E42</f>
        <v>150</v>
      </c>
      <c r="E1357" s="225">
        <f>Лист11!F42</f>
        <v>180</v>
      </c>
      <c r="F1357" s="226"/>
      <c r="G1357" s="226"/>
      <c r="H1357" s="226"/>
      <c r="I1357" s="226"/>
      <c r="J1357" s="226"/>
      <c r="K1357" s="226"/>
      <c r="L1357" s="221"/>
      <c r="M1357" s="221"/>
      <c r="N1357" s="221"/>
    </row>
    <row r="1358" spans="1:14" x14ac:dyDescent="0.3">
      <c r="A1358" s="225" t="str">
        <f>Лист1!B62</f>
        <v>Огурцы соленые</v>
      </c>
      <c r="B1358" s="225">
        <f>Лист1!C62</f>
        <v>20</v>
      </c>
      <c r="C1358" s="225">
        <f>Лист1!D62</f>
        <v>22</v>
      </c>
      <c r="D1358" s="225">
        <f>Лист1!E62</f>
        <v>11</v>
      </c>
      <c r="E1358" s="225">
        <f>Лист1!F62</f>
        <v>12</v>
      </c>
      <c r="F1358" s="226"/>
      <c r="G1358" s="227" t="str">
        <f>A1358</f>
        <v>Огурцы соленые</v>
      </c>
      <c r="H1358" s="227">
        <f>B1358+B1359+B1360+B1361+B1362+B1363+B1364</f>
        <v>147</v>
      </c>
      <c r="I1358" s="227">
        <f>C1358+C1359+C1360+C1361+C1362+C1363+C1364</f>
        <v>187</v>
      </c>
      <c r="J1358" s="227">
        <f>D1358+D1359+D1360+D1361+D1362+D1363+D1364</f>
        <v>80</v>
      </c>
      <c r="K1358" s="227">
        <f>E1358+E1359+E1360+E1361+E1362+E1363+E1364</f>
        <v>103</v>
      </c>
      <c r="L1358" s="221"/>
      <c r="M1358" s="221"/>
      <c r="N1358" s="221"/>
    </row>
    <row r="1359" spans="1:14" s="1" customFormat="1" x14ac:dyDescent="0.3">
      <c r="A1359" s="225" t="str">
        <f>Лист15!B22</f>
        <v>Огурцы соленые</v>
      </c>
      <c r="B1359" s="225">
        <f>Лист15!C22</f>
        <v>55</v>
      </c>
      <c r="C1359" s="225">
        <f>Лист15!D22</f>
        <v>70</v>
      </c>
      <c r="D1359" s="225">
        <f>Лист15!E22</f>
        <v>30</v>
      </c>
      <c r="E1359" s="225">
        <f>Лист15!F22</f>
        <v>39</v>
      </c>
      <c r="F1359" s="227"/>
      <c r="G1359" s="227"/>
      <c r="H1359" s="227"/>
      <c r="I1359" s="227"/>
      <c r="J1359" s="227"/>
      <c r="K1359" s="227"/>
      <c r="L1359" s="10"/>
      <c r="M1359" s="10"/>
      <c r="N1359" s="10"/>
    </row>
    <row r="1360" spans="1:14" x14ac:dyDescent="0.3">
      <c r="A1360" s="225" t="str">
        <f>Лист19!B26</f>
        <v>Огурцы соленые</v>
      </c>
      <c r="B1360" s="225">
        <f>Лист19!C26</f>
        <v>16</v>
      </c>
      <c r="C1360" s="225">
        <f>Лист19!D26</f>
        <v>22</v>
      </c>
      <c r="D1360" s="225">
        <f>Лист19!E26</f>
        <v>9</v>
      </c>
      <c r="E1360" s="225">
        <f>Лист19!F26</f>
        <v>12</v>
      </c>
      <c r="F1360" s="226"/>
      <c r="G1360" s="226"/>
      <c r="H1360" s="226"/>
      <c r="I1360" s="226"/>
      <c r="J1360" s="226"/>
      <c r="K1360" s="226"/>
      <c r="L1360" s="221"/>
      <c r="M1360" s="221"/>
      <c r="N1360" s="221"/>
    </row>
    <row r="1361" spans="1:14" x14ac:dyDescent="0.3">
      <c r="A1361" s="225" t="str">
        <f>Лист3!B38</f>
        <v xml:space="preserve">Огурцы соленые </v>
      </c>
      <c r="B1361" s="225">
        <f>Лист3!C38</f>
        <v>15</v>
      </c>
      <c r="C1361" s="225">
        <f>Лист3!D38</f>
        <v>20</v>
      </c>
      <c r="D1361" s="225">
        <f>Лист3!E38</f>
        <v>8</v>
      </c>
      <c r="E1361" s="225">
        <f>Лист3!F38</f>
        <v>11</v>
      </c>
      <c r="F1361" s="226"/>
      <c r="G1361" s="226"/>
      <c r="H1361" s="226"/>
      <c r="I1361" s="226"/>
      <c r="J1361" s="226"/>
      <c r="K1361" s="226"/>
      <c r="L1361" s="221"/>
      <c r="M1361" s="221"/>
      <c r="N1361" s="221"/>
    </row>
    <row r="1362" spans="1:14" x14ac:dyDescent="0.3">
      <c r="A1362" s="225" t="str">
        <f>Лист4!B82</f>
        <v xml:space="preserve">Огурцы соленые </v>
      </c>
      <c r="B1362" s="225">
        <f>Лист4!C82</f>
        <v>15</v>
      </c>
      <c r="C1362" s="225">
        <f>Лист4!D82</f>
        <v>18</v>
      </c>
      <c r="D1362" s="225">
        <f>Лист4!E82</f>
        <v>8</v>
      </c>
      <c r="E1362" s="225">
        <f>Лист4!F82</f>
        <v>10</v>
      </c>
      <c r="F1362" s="226"/>
      <c r="G1362" s="226"/>
      <c r="H1362" s="226"/>
      <c r="I1362" s="226"/>
      <c r="J1362" s="226"/>
      <c r="K1362" s="226"/>
      <c r="L1362" s="221"/>
      <c r="M1362" s="221"/>
      <c r="N1362" s="221"/>
    </row>
    <row r="1363" spans="1:14" x14ac:dyDescent="0.3">
      <c r="A1363" s="225" t="str">
        <f>Лист16!B32</f>
        <v xml:space="preserve">Огурцы соленые </v>
      </c>
      <c r="B1363" s="225">
        <f>Лист16!C32</f>
        <v>11</v>
      </c>
      <c r="C1363" s="225">
        <f>Лист16!D32</f>
        <v>15</v>
      </c>
      <c r="D1363" s="225">
        <f>Лист16!E32</f>
        <v>6</v>
      </c>
      <c r="E1363" s="225">
        <f>Лист16!F32</f>
        <v>8</v>
      </c>
      <c r="F1363" s="226"/>
      <c r="G1363" s="226"/>
      <c r="H1363" s="226"/>
      <c r="I1363" s="226"/>
      <c r="J1363" s="226"/>
      <c r="K1363" s="226"/>
      <c r="L1363" s="221"/>
      <c r="M1363" s="221"/>
      <c r="N1363" s="221"/>
    </row>
    <row r="1364" spans="1:14" x14ac:dyDescent="0.3">
      <c r="A1364" s="225" t="str">
        <f>Лист18!B39</f>
        <v xml:space="preserve">Огурцы соленые </v>
      </c>
      <c r="B1364" s="225">
        <f>Лист18!C39</f>
        <v>15</v>
      </c>
      <c r="C1364" s="225">
        <f>Лист18!D39</f>
        <v>20</v>
      </c>
      <c r="D1364" s="225">
        <f>Лист18!E39</f>
        <v>8</v>
      </c>
      <c r="E1364" s="225">
        <f>Лист18!F39</f>
        <v>11</v>
      </c>
      <c r="F1364" s="226"/>
      <c r="G1364" s="226"/>
      <c r="H1364" s="226"/>
      <c r="I1364" s="226"/>
      <c r="J1364" s="226"/>
      <c r="K1364" s="226"/>
      <c r="L1364" s="221"/>
      <c r="M1364" s="221"/>
      <c r="N1364" s="221"/>
    </row>
    <row r="1365" spans="1:14" hidden="1" x14ac:dyDescent="0.3">
      <c r="A1365" s="225" t="str">
        <f>Лист8!B76</f>
        <v xml:space="preserve">Оладьи </v>
      </c>
      <c r="B1365" s="225">
        <f>Лист8!C76</f>
        <v>0</v>
      </c>
      <c r="C1365" s="225">
        <f>Лист8!D76</f>
        <v>0</v>
      </c>
      <c r="D1365" s="225">
        <f>Лист8!E76</f>
        <v>40</v>
      </c>
      <c r="E1365" s="225">
        <f>Лист8!F76</f>
        <v>75</v>
      </c>
      <c r="F1365" s="226"/>
      <c r="G1365" s="226"/>
      <c r="H1365" s="226"/>
      <c r="I1365" s="226"/>
      <c r="J1365" s="226"/>
      <c r="K1365" s="226"/>
      <c r="L1365" s="221"/>
      <c r="M1365" s="221"/>
      <c r="N1365" s="221"/>
    </row>
    <row r="1366" spans="1:14" hidden="1" x14ac:dyDescent="0.3">
      <c r="A1366" s="225" t="str">
        <f>Лист17!B83</f>
        <v>Пампушка с чесноком</v>
      </c>
      <c r="B1366" s="225">
        <f>Лист17!C83</f>
        <v>0</v>
      </c>
      <c r="C1366" s="225">
        <f>Лист17!D83</f>
        <v>0</v>
      </c>
      <c r="D1366" s="225">
        <f>Лист17!E83</f>
        <v>50</v>
      </c>
      <c r="E1366" s="225">
        <f>Лист17!F83</f>
        <v>50</v>
      </c>
      <c r="F1366" s="227"/>
      <c r="G1366" s="227"/>
      <c r="H1366" s="227"/>
      <c r="I1366" s="227"/>
      <c r="J1366" s="227"/>
      <c r="K1366" s="227"/>
      <c r="L1366" s="10"/>
      <c r="M1366" s="10"/>
      <c r="N1366" s="10"/>
    </row>
    <row r="1367" spans="1:14" x14ac:dyDescent="0.3">
      <c r="A1367" s="225" t="str">
        <f>Лист5!B53</f>
        <v xml:space="preserve">Печень  </v>
      </c>
      <c r="B1367" s="225">
        <f>Лист5!C53</f>
        <v>73</v>
      </c>
      <c r="C1367" s="225">
        <f>Лист5!D53</f>
        <v>91</v>
      </c>
      <c r="D1367" s="225">
        <f>Лист5!E53</f>
        <v>66</v>
      </c>
      <c r="E1367" s="225">
        <f>Лист5!F53</f>
        <v>83</v>
      </c>
      <c r="F1367" s="226"/>
      <c r="G1367" s="227" t="str">
        <f>A1367</f>
        <v xml:space="preserve">Печень  </v>
      </c>
      <c r="H1367" s="227">
        <f>B1367</f>
        <v>73</v>
      </c>
      <c r="I1367" s="227">
        <f>C1367</f>
        <v>91</v>
      </c>
      <c r="J1367" s="227">
        <f>D1367</f>
        <v>66</v>
      </c>
      <c r="K1367" s="227">
        <f>E1367</f>
        <v>83</v>
      </c>
      <c r="L1367" s="221"/>
      <c r="M1367" s="221"/>
      <c r="N1367" s="221"/>
    </row>
    <row r="1368" spans="1:14" hidden="1" x14ac:dyDescent="0.3">
      <c r="A1368" s="225" t="str">
        <f>Лист5!B51</f>
        <v>Печень по-строгановски</v>
      </c>
      <c r="B1368" s="225">
        <f>Лист5!C51</f>
        <v>0</v>
      </c>
      <c r="C1368" s="225">
        <f>Лист5!D51</f>
        <v>0</v>
      </c>
      <c r="D1368" s="225">
        <f>Лист5!E51</f>
        <v>80</v>
      </c>
      <c r="E1368" s="225">
        <f>Лист5!F51</f>
        <v>100</v>
      </c>
      <c r="F1368" s="227"/>
      <c r="G1368" s="227"/>
      <c r="H1368" s="227"/>
      <c r="I1368" s="227"/>
      <c r="J1368" s="227"/>
      <c r="K1368" s="227"/>
      <c r="L1368" s="10"/>
      <c r="M1368" s="10"/>
      <c r="N1368" s="10"/>
    </row>
    <row r="1369" spans="1:14" x14ac:dyDescent="0.3">
      <c r="A1369" s="225" t="str">
        <f>Лист10!B83</f>
        <v xml:space="preserve">Печенье затяжное </v>
      </c>
      <c r="B1369" s="225">
        <f>Лист10!C83</f>
        <v>13</v>
      </c>
      <c r="C1369" s="225">
        <f>Лист10!D83</f>
        <v>42</v>
      </c>
      <c r="D1369" s="225">
        <f>Лист10!E83</f>
        <v>13</v>
      </c>
      <c r="E1369" s="225">
        <f>Лист10!F83</f>
        <v>42</v>
      </c>
      <c r="F1369" s="226"/>
      <c r="G1369" s="227" t="str">
        <f>A1369</f>
        <v xml:space="preserve">Печенье затяжное </v>
      </c>
      <c r="H1369" s="227">
        <f>B1369+B1370</f>
        <v>26</v>
      </c>
      <c r="I1369" s="227">
        <f>C1369+C1370</f>
        <v>84</v>
      </c>
      <c r="J1369" s="227">
        <f>D1369+D1370</f>
        <v>26</v>
      </c>
      <c r="K1369" s="227">
        <f>E1369+E1370</f>
        <v>84</v>
      </c>
      <c r="L1369" s="221"/>
      <c r="M1369" s="221"/>
      <c r="N1369" s="221"/>
    </row>
    <row r="1370" spans="1:14" x14ac:dyDescent="0.3">
      <c r="A1370" s="225" t="str">
        <f>Лист18!B94</f>
        <v xml:space="preserve">Печенье затяжное </v>
      </c>
      <c r="B1370" s="225">
        <f>Лист18!C94</f>
        <v>13</v>
      </c>
      <c r="C1370" s="225">
        <f>Лист18!D94</f>
        <v>42</v>
      </c>
      <c r="D1370" s="225">
        <f>Лист18!E94</f>
        <v>13</v>
      </c>
      <c r="E1370" s="225">
        <f>Лист18!F94</f>
        <v>42</v>
      </c>
      <c r="F1370" s="227"/>
      <c r="G1370" s="227"/>
      <c r="H1370" s="227"/>
      <c r="I1370" s="227"/>
      <c r="J1370" s="227"/>
      <c r="K1370" s="227"/>
      <c r="L1370" s="10"/>
      <c r="M1370" s="10"/>
      <c r="N1370" s="10"/>
    </row>
    <row r="1371" spans="1:14" x14ac:dyDescent="0.3">
      <c r="A1371" s="225" t="str">
        <f>Лист5!B89</f>
        <v>Печенье сахарное</v>
      </c>
      <c r="B1371" s="225">
        <f>Лист5!C89</f>
        <v>13</v>
      </c>
      <c r="C1371" s="225">
        <f>Лист5!D89</f>
        <v>42</v>
      </c>
      <c r="D1371" s="225">
        <f>Лист5!E89</f>
        <v>13</v>
      </c>
      <c r="E1371" s="225">
        <f>Лист5!F89</f>
        <v>42</v>
      </c>
      <c r="F1371" s="220"/>
      <c r="G1371" s="7" t="str">
        <f>A1371</f>
        <v>Печенье сахарное</v>
      </c>
      <c r="H1371" s="219">
        <f>B1371+B1372+B1373</f>
        <v>39</v>
      </c>
      <c r="I1371" s="219">
        <f>C1371+C1372+C1373</f>
        <v>126</v>
      </c>
      <c r="J1371" s="219">
        <f>D1371+D1372+D1373</f>
        <v>39</v>
      </c>
      <c r="K1371" s="219">
        <f>E1371+E1372+E1373</f>
        <v>126</v>
      </c>
      <c r="L1371" s="2"/>
      <c r="M1371" s="2"/>
      <c r="N1371" s="2"/>
    </row>
    <row r="1372" spans="1:14" s="1" customFormat="1" x14ac:dyDescent="0.3">
      <c r="A1372" s="225" t="str">
        <f>Лист14!B88</f>
        <v>Печенье сахарное</v>
      </c>
      <c r="B1372" s="225">
        <f>Лист14!C88</f>
        <v>13</v>
      </c>
      <c r="C1372" s="225">
        <f>Лист14!D88</f>
        <v>42</v>
      </c>
      <c r="D1372" s="225">
        <f>Лист14!E88</f>
        <v>13</v>
      </c>
      <c r="E1372" s="225">
        <f>Лист14!F88</f>
        <v>42</v>
      </c>
      <c r="F1372" s="220"/>
      <c r="G1372" s="220"/>
      <c r="H1372" s="2"/>
      <c r="I1372" s="2"/>
      <c r="J1372" s="2"/>
      <c r="K1372" s="2"/>
      <c r="L1372" s="2"/>
      <c r="M1372" s="2"/>
      <c r="N1372" s="2"/>
    </row>
    <row r="1373" spans="1:14" x14ac:dyDescent="0.3">
      <c r="A1373" s="225" t="str">
        <f>Лист2!B81</f>
        <v xml:space="preserve">Печенье сахарное </v>
      </c>
      <c r="B1373" s="225">
        <f>Лист2!C81</f>
        <v>13</v>
      </c>
      <c r="C1373" s="225">
        <f>Лист2!D81</f>
        <v>42</v>
      </c>
      <c r="D1373" s="225">
        <f>Лист2!E81</f>
        <v>13</v>
      </c>
      <c r="E1373" s="225">
        <f>Лист2!F81</f>
        <v>42</v>
      </c>
      <c r="F1373" s="226"/>
      <c r="G1373" s="226"/>
      <c r="H1373" s="226"/>
      <c r="I1373" s="226"/>
      <c r="J1373" s="226"/>
      <c r="K1373" s="226"/>
      <c r="L1373" s="221"/>
      <c r="M1373" s="221"/>
      <c r="N1373" s="221"/>
    </row>
    <row r="1374" spans="1:14" hidden="1" x14ac:dyDescent="0.3">
      <c r="A1374" s="225" t="str">
        <f>Лист1!B86</f>
        <v>Пирожок с капустой</v>
      </c>
      <c r="B1374" s="225">
        <f>Лист1!C86</f>
        <v>0</v>
      </c>
      <c r="C1374" s="225">
        <f>Лист1!D86</f>
        <v>0</v>
      </c>
      <c r="D1374" s="225">
        <f>Лист1!E86</f>
        <v>60</v>
      </c>
      <c r="E1374" s="225">
        <f>Лист1!F86</f>
        <v>60</v>
      </c>
      <c r="F1374" s="227"/>
      <c r="G1374" s="227"/>
      <c r="H1374" s="227"/>
      <c r="I1374" s="227"/>
      <c r="J1374" s="227"/>
      <c r="K1374" s="227"/>
      <c r="L1374" s="10"/>
      <c r="M1374" s="10"/>
      <c r="N1374" s="10"/>
    </row>
    <row r="1375" spans="1:14" hidden="1" x14ac:dyDescent="0.3">
      <c r="A1375" s="225" t="str">
        <f>Лист14!B52</f>
        <v>Плов с курицей</v>
      </c>
      <c r="B1375" s="225">
        <f>Лист14!C52</f>
        <v>0</v>
      </c>
      <c r="C1375" s="225">
        <f>Лист14!D52</f>
        <v>0</v>
      </c>
      <c r="D1375" s="225">
        <f>Лист14!E52</f>
        <v>165</v>
      </c>
      <c r="E1375" s="225">
        <f>Лист14!F52</f>
        <v>200</v>
      </c>
      <c r="F1375" s="220"/>
      <c r="G1375" s="220"/>
      <c r="H1375" s="2"/>
      <c r="I1375" s="2"/>
      <c r="J1375" s="2"/>
      <c r="K1375" s="2"/>
      <c r="L1375" s="2"/>
      <c r="M1375" s="2"/>
      <c r="N1375" s="2"/>
    </row>
    <row r="1376" spans="1:14" hidden="1" x14ac:dyDescent="0.3">
      <c r="A1376" s="225" t="str">
        <f>Лист7!B55</f>
        <v>Плов с мясом</v>
      </c>
      <c r="B1376" s="225">
        <f>Лист7!C55</f>
        <v>0</v>
      </c>
      <c r="C1376" s="225">
        <f>Лист7!D55</f>
        <v>0</v>
      </c>
      <c r="D1376" s="225">
        <f>Лист7!E55</f>
        <v>165</v>
      </c>
      <c r="E1376" s="225">
        <f>Лист7!F55</f>
        <v>220</v>
      </c>
      <c r="F1376" s="220"/>
      <c r="G1376" s="220"/>
      <c r="H1376" s="2"/>
      <c r="I1376" s="2"/>
      <c r="J1376" s="2"/>
      <c r="K1376" s="2"/>
      <c r="L1376" s="2"/>
      <c r="M1376" s="2"/>
      <c r="N1376" s="2"/>
    </row>
    <row r="1377" spans="1:14" x14ac:dyDescent="0.3">
      <c r="A1377" s="225" t="str">
        <f>Лист1!B103</f>
        <v>Плоды свежие</v>
      </c>
      <c r="B1377" s="225">
        <f>Лист1!C103</f>
        <v>93</v>
      </c>
      <c r="C1377" s="225">
        <f>Лист1!D103</f>
        <v>93</v>
      </c>
      <c r="D1377" s="225">
        <f>Лист1!E103</f>
        <v>93</v>
      </c>
      <c r="E1377" s="225">
        <f>Лист1!F103</f>
        <v>93</v>
      </c>
      <c r="F1377" s="220"/>
      <c r="G1377" s="7" t="str">
        <f>A1377</f>
        <v>Плоды свежие</v>
      </c>
      <c r="H1377" s="219">
        <f>B1377+B1378+B1379+B1380+B1381+B1382+B1383+B1384+B1385+B1386+B1387+B1388+B1389+B1390+B1391+B1392+B1393+B1394+B1395+B1396</f>
        <v>1868</v>
      </c>
      <c r="I1377" s="219">
        <f>C1377+C1378+C1379+C1380+C1381+C1382+C1383+C1384+C1385+C1386+C1387+C1388+C1389+C1390+C1391+C1392+C1393+C1394+C1395+C1396</f>
        <v>1899</v>
      </c>
      <c r="J1377" s="219">
        <f>D1377+D1378+D1379+D1380+D1381+D1382+D1383+D1384+D1385+D1386+D1387+D1388+D1389+D1390+D1391+D1392+D1393+D1394+D1395+D1396</f>
        <v>1868</v>
      </c>
      <c r="K1377" s="219">
        <f>E1377+E1378+E1379+E1380+E1381+E1382+E1383+E1384+E1385+E1386+E1387+E1388+E1389+E1390+E1391+E1392+E1393+E1394+E1395+E1396</f>
        <v>1899</v>
      </c>
      <c r="L1377" s="2"/>
      <c r="M1377" s="2"/>
      <c r="N1377" s="2"/>
    </row>
    <row r="1378" spans="1:14" x14ac:dyDescent="0.3">
      <c r="A1378" s="225" t="str">
        <f>Лист2!B82</f>
        <v>Плоды свежие</v>
      </c>
      <c r="B1378" s="225">
        <f>Лист2!C82</f>
        <v>93</v>
      </c>
      <c r="C1378" s="225">
        <f>Лист2!D82</f>
        <v>93</v>
      </c>
      <c r="D1378" s="225">
        <f>Лист2!E82</f>
        <v>93</v>
      </c>
      <c r="E1378" s="225">
        <f>Лист2!F82</f>
        <v>93</v>
      </c>
      <c r="F1378" s="226"/>
      <c r="G1378" s="226"/>
      <c r="H1378" s="226"/>
      <c r="I1378" s="226"/>
      <c r="J1378" s="226"/>
      <c r="K1378" s="226"/>
      <c r="L1378" s="221"/>
      <c r="M1378" s="221"/>
      <c r="N1378" s="221"/>
    </row>
    <row r="1379" spans="1:14" x14ac:dyDescent="0.3">
      <c r="A1379" s="225" t="str">
        <f>Лист3!B93</f>
        <v>Плоды свежие</v>
      </c>
      <c r="B1379" s="225">
        <f>Лист3!C93</f>
        <v>93</v>
      </c>
      <c r="C1379" s="225">
        <f>Лист3!D93</f>
        <v>93</v>
      </c>
      <c r="D1379" s="225">
        <f>Лист3!E93</f>
        <v>93</v>
      </c>
      <c r="E1379" s="225">
        <f>Лист3!F93</f>
        <v>93</v>
      </c>
      <c r="F1379" s="226"/>
      <c r="G1379" s="226"/>
      <c r="H1379" s="226"/>
      <c r="I1379" s="226"/>
      <c r="J1379" s="226"/>
      <c r="K1379" s="226"/>
      <c r="L1379" s="221"/>
      <c r="M1379" s="221"/>
      <c r="N1379" s="221"/>
    </row>
    <row r="1380" spans="1:14" x14ac:dyDescent="0.3">
      <c r="A1380" s="225" t="str">
        <f>Лист4!B100</f>
        <v>Плоды свежие</v>
      </c>
      <c r="B1380" s="225">
        <f>Лист4!C100</f>
        <v>93</v>
      </c>
      <c r="C1380" s="225">
        <f>Лист4!D100</f>
        <v>93</v>
      </c>
      <c r="D1380" s="225">
        <f>Лист4!E100</f>
        <v>93</v>
      </c>
      <c r="E1380" s="225">
        <f>Лист4!F100</f>
        <v>93</v>
      </c>
      <c r="F1380" s="226"/>
      <c r="G1380" s="226"/>
      <c r="H1380" s="226"/>
      <c r="I1380" s="226"/>
      <c r="J1380" s="226"/>
      <c r="K1380" s="226"/>
      <c r="L1380" s="221"/>
      <c r="M1380" s="221"/>
      <c r="N1380" s="221"/>
    </row>
    <row r="1381" spans="1:14" x14ac:dyDescent="0.3">
      <c r="A1381" s="225" t="str">
        <f>Лист5!B87</f>
        <v>Плоды свежие</v>
      </c>
      <c r="B1381" s="225">
        <f>Лист5!C87</f>
        <v>93</v>
      </c>
      <c r="C1381" s="225">
        <f>Лист5!D87</f>
        <v>93</v>
      </c>
      <c r="D1381" s="225">
        <f>Лист5!E87</f>
        <v>93</v>
      </c>
      <c r="E1381" s="225">
        <f>Лист5!F87</f>
        <v>93</v>
      </c>
      <c r="F1381" s="226"/>
      <c r="G1381" s="226"/>
      <c r="H1381" s="226"/>
      <c r="I1381" s="226"/>
      <c r="J1381" s="226"/>
      <c r="K1381" s="226"/>
      <c r="L1381" s="221"/>
      <c r="M1381" s="221"/>
      <c r="N1381" s="221"/>
    </row>
    <row r="1382" spans="1:14" x14ac:dyDescent="0.3">
      <c r="A1382" s="225" t="str">
        <f>Лист6!B91</f>
        <v>Плоды свежие</v>
      </c>
      <c r="B1382" s="225">
        <f>Лист6!C91</f>
        <v>93</v>
      </c>
      <c r="C1382" s="225">
        <f>Лист6!D91</f>
        <v>93</v>
      </c>
      <c r="D1382" s="225">
        <f>Лист6!E91</f>
        <v>93</v>
      </c>
      <c r="E1382" s="225">
        <f>Лист6!F91</f>
        <v>93</v>
      </c>
      <c r="F1382" s="226"/>
      <c r="G1382" s="226"/>
      <c r="H1382" s="226"/>
      <c r="I1382" s="226"/>
      <c r="J1382" s="226"/>
      <c r="K1382" s="226"/>
      <c r="L1382" s="221"/>
      <c r="M1382" s="221"/>
      <c r="N1382" s="221"/>
    </row>
    <row r="1383" spans="1:14" x14ac:dyDescent="0.3">
      <c r="A1383" s="225" t="str">
        <f>Лист7!B107</f>
        <v>Плоды свежие</v>
      </c>
      <c r="B1383" s="225">
        <f>Лист7!C107</f>
        <v>93</v>
      </c>
      <c r="C1383" s="225">
        <f>Лист7!D107</f>
        <v>93</v>
      </c>
      <c r="D1383" s="225">
        <f>Лист7!E107</f>
        <v>93</v>
      </c>
      <c r="E1383" s="225">
        <f>Лист7!F107</f>
        <v>93</v>
      </c>
      <c r="F1383" s="220"/>
      <c r="G1383" s="220"/>
      <c r="H1383" s="2"/>
      <c r="I1383" s="2"/>
      <c r="J1383" s="2"/>
      <c r="K1383" s="2"/>
      <c r="L1383" s="2"/>
      <c r="M1383" s="2"/>
      <c r="N1383" s="2"/>
    </row>
    <row r="1384" spans="1:14" x14ac:dyDescent="0.3">
      <c r="A1384" s="225" t="str">
        <f>Лист8!B89</f>
        <v>Плоды свежие</v>
      </c>
      <c r="B1384" s="225">
        <f>Лист8!C89</f>
        <v>93</v>
      </c>
      <c r="C1384" s="225">
        <f>Лист8!D89</f>
        <v>93</v>
      </c>
      <c r="D1384" s="225">
        <f>Лист8!E89</f>
        <v>93</v>
      </c>
      <c r="E1384" s="225">
        <f>Лист8!F89</f>
        <v>93</v>
      </c>
      <c r="F1384" s="226"/>
      <c r="G1384" s="226"/>
      <c r="H1384" s="226"/>
      <c r="I1384" s="226"/>
      <c r="J1384" s="226"/>
      <c r="K1384" s="226"/>
      <c r="L1384" s="221"/>
      <c r="M1384" s="221"/>
      <c r="N1384" s="221"/>
    </row>
    <row r="1385" spans="1:14" x14ac:dyDescent="0.3">
      <c r="A1385" s="225" t="str">
        <f>Лист9!B87</f>
        <v>Плоды свежие</v>
      </c>
      <c r="B1385" s="225">
        <f>Лист9!C87</f>
        <v>93</v>
      </c>
      <c r="C1385" s="225">
        <f>Лист9!D87</f>
        <v>93</v>
      </c>
      <c r="D1385" s="225">
        <f>Лист9!E87</f>
        <v>93</v>
      </c>
      <c r="E1385" s="225">
        <f>Лист9!F87</f>
        <v>93</v>
      </c>
      <c r="F1385" s="226"/>
      <c r="G1385" s="226"/>
      <c r="H1385" s="226"/>
      <c r="I1385" s="226"/>
      <c r="J1385" s="226"/>
      <c r="K1385" s="226"/>
      <c r="L1385" s="221"/>
      <c r="M1385" s="221"/>
      <c r="N1385" s="221"/>
    </row>
    <row r="1386" spans="1:14" x14ac:dyDescent="0.3">
      <c r="A1386" s="225" t="str">
        <f>Лист10!B88</f>
        <v>Плоды свежие</v>
      </c>
      <c r="B1386" s="225">
        <f>Лист10!C88</f>
        <v>93</v>
      </c>
      <c r="C1386" s="225">
        <f>Лист10!D88</f>
        <v>93</v>
      </c>
      <c r="D1386" s="225">
        <f>Лист10!E88</f>
        <v>93</v>
      </c>
      <c r="E1386" s="225">
        <f>Лист10!F88</f>
        <v>93</v>
      </c>
      <c r="F1386" s="226"/>
      <c r="G1386" s="226"/>
      <c r="H1386" s="226"/>
      <c r="I1386" s="226"/>
      <c r="J1386" s="226"/>
      <c r="K1386" s="226"/>
      <c r="L1386" s="221"/>
      <c r="M1386" s="221"/>
      <c r="N1386" s="221"/>
    </row>
    <row r="1387" spans="1:14" x14ac:dyDescent="0.3">
      <c r="A1387" s="225" t="str">
        <f>Лист11!B76</f>
        <v>Плоды свежие</v>
      </c>
      <c r="B1387" s="225">
        <f>Лист11!C76</f>
        <v>93</v>
      </c>
      <c r="C1387" s="225">
        <f>Лист11!D76</f>
        <v>93</v>
      </c>
      <c r="D1387" s="225">
        <f>Лист11!E76</f>
        <v>93</v>
      </c>
      <c r="E1387" s="225">
        <f>Лист11!F76</f>
        <v>93</v>
      </c>
      <c r="F1387" s="226"/>
      <c r="G1387" s="226"/>
      <c r="H1387" s="226"/>
      <c r="I1387" s="226"/>
      <c r="J1387" s="226"/>
      <c r="K1387" s="226"/>
      <c r="L1387" s="221"/>
      <c r="M1387" s="221"/>
      <c r="N1387" s="221"/>
    </row>
    <row r="1388" spans="1:14" x14ac:dyDescent="0.3">
      <c r="A1388" s="225" t="str">
        <f>Лист12!B104</f>
        <v>Плоды свежие</v>
      </c>
      <c r="B1388" s="225">
        <f>Лист12!C104</f>
        <v>93</v>
      </c>
      <c r="C1388" s="225">
        <f>Лист12!D104</f>
        <v>93</v>
      </c>
      <c r="D1388" s="225">
        <f>Лист12!E104</f>
        <v>93</v>
      </c>
      <c r="E1388" s="225">
        <f>Лист12!F104</f>
        <v>93</v>
      </c>
      <c r="F1388" s="226"/>
      <c r="G1388" s="226"/>
      <c r="H1388" s="226"/>
      <c r="I1388" s="226"/>
      <c r="J1388" s="226"/>
      <c r="K1388" s="226"/>
      <c r="L1388" s="221"/>
      <c r="M1388" s="221"/>
      <c r="N1388" s="221"/>
    </row>
    <row r="1389" spans="1:14" x14ac:dyDescent="0.3">
      <c r="A1389" s="225" t="str">
        <f>Лист13!B103</f>
        <v>Плоды свежие</v>
      </c>
      <c r="B1389" s="225">
        <f>Лист13!C103</f>
        <v>93</v>
      </c>
      <c r="C1389" s="225">
        <f>Лист13!D103</f>
        <v>93</v>
      </c>
      <c r="D1389" s="225">
        <f>Лист13!E103</f>
        <v>93</v>
      </c>
      <c r="E1389" s="225">
        <f>Лист13!F103</f>
        <v>93</v>
      </c>
      <c r="F1389" s="226"/>
      <c r="G1389" s="226"/>
      <c r="H1389" s="226"/>
      <c r="I1389" s="226"/>
      <c r="J1389" s="226"/>
      <c r="K1389" s="226"/>
      <c r="L1389" s="221"/>
      <c r="M1389" s="221"/>
      <c r="N1389" s="221"/>
    </row>
    <row r="1390" spans="1:14" x14ac:dyDescent="0.3">
      <c r="A1390" s="225" t="str">
        <f>Лист14!B85</f>
        <v>Плоды свежие</v>
      </c>
      <c r="B1390" s="225">
        <f>Лист14!C85</f>
        <v>93</v>
      </c>
      <c r="C1390" s="225">
        <f>Лист14!D85</f>
        <v>93</v>
      </c>
      <c r="D1390" s="225">
        <f>Лист14!E85</f>
        <v>93</v>
      </c>
      <c r="E1390" s="225">
        <f>Лист14!F85</f>
        <v>93</v>
      </c>
      <c r="F1390" s="220"/>
      <c r="G1390" s="220"/>
      <c r="H1390" s="2"/>
      <c r="I1390" s="2"/>
      <c r="J1390" s="2"/>
      <c r="K1390" s="2"/>
      <c r="L1390" s="2"/>
      <c r="M1390" s="2"/>
      <c r="N1390" s="2"/>
    </row>
    <row r="1391" spans="1:14" x14ac:dyDescent="0.3">
      <c r="A1391" s="225" t="str">
        <f>Лист15!B71</f>
        <v>Плоды свежие</v>
      </c>
      <c r="B1391" s="225">
        <f>Лист15!C71</f>
        <v>93</v>
      </c>
      <c r="C1391" s="225">
        <f>Лист15!D71</f>
        <v>93</v>
      </c>
      <c r="D1391" s="225">
        <f>Лист15!E71</f>
        <v>93</v>
      </c>
      <c r="E1391" s="225">
        <f>Лист15!F71</f>
        <v>93</v>
      </c>
      <c r="F1391" s="220"/>
      <c r="G1391" s="220"/>
      <c r="H1391" s="2"/>
      <c r="I1391" s="2"/>
      <c r="J1391" s="2"/>
      <c r="K1391" s="2"/>
      <c r="L1391" s="2"/>
      <c r="M1391" s="2"/>
      <c r="N1391" s="2"/>
    </row>
    <row r="1392" spans="1:14" x14ac:dyDescent="0.3">
      <c r="A1392" s="225" t="str">
        <f>Лист16!B91</f>
        <v>Плоды свежие</v>
      </c>
      <c r="B1392" s="225">
        <f>Лист16!C91</f>
        <v>93</v>
      </c>
      <c r="C1392" s="225">
        <f>Лист16!D91</f>
        <v>93</v>
      </c>
      <c r="D1392" s="225">
        <f>Лист16!E91</f>
        <v>93</v>
      </c>
      <c r="E1392" s="225">
        <f>Лист16!F91</f>
        <v>93</v>
      </c>
      <c r="F1392" s="226"/>
      <c r="G1392" s="226"/>
      <c r="H1392" s="226"/>
      <c r="I1392" s="226"/>
      <c r="J1392" s="226"/>
      <c r="K1392" s="226"/>
      <c r="L1392" s="221"/>
      <c r="M1392" s="221"/>
      <c r="N1392" s="221"/>
    </row>
    <row r="1393" spans="1:14" x14ac:dyDescent="0.3">
      <c r="A1393" s="225" t="str">
        <f>Лист17!B96</f>
        <v>Плоды свежие</v>
      </c>
      <c r="B1393" s="225">
        <f>Лист17!C96</f>
        <v>93</v>
      </c>
      <c r="C1393" s="225">
        <f>Лист17!D96</f>
        <v>93</v>
      </c>
      <c r="D1393" s="225">
        <f>Лист17!E96</f>
        <v>93</v>
      </c>
      <c r="E1393" s="225">
        <f>Лист17!F96</f>
        <v>93</v>
      </c>
      <c r="F1393" s="220"/>
      <c r="G1393" s="220"/>
      <c r="H1393" s="3"/>
      <c r="I1393" s="3"/>
      <c r="J1393" s="3"/>
      <c r="K1393" s="3"/>
      <c r="L1393" s="3"/>
      <c r="M1393" s="3"/>
      <c r="N1393" s="3"/>
    </row>
    <row r="1394" spans="1:14" x14ac:dyDescent="0.3">
      <c r="A1394" s="225" t="str">
        <f>Лист18!B95</f>
        <v>Плоды свежие</v>
      </c>
      <c r="B1394" s="225">
        <f>Лист18!C95</f>
        <v>101</v>
      </c>
      <c r="C1394" s="225">
        <f>Лист18!D95</f>
        <v>132</v>
      </c>
      <c r="D1394" s="225">
        <f>Лист18!E95</f>
        <v>101</v>
      </c>
      <c r="E1394" s="225">
        <f>Лист18!F95</f>
        <v>132</v>
      </c>
      <c r="F1394" s="220"/>
      <c r="G1394" s="220"/>
      <c r="H1394" s="3"/>
      <c r="I1394" s="3"/>
      <c r="J1394" s="3"/>
      <c r="K1394" s="3"/>
      <c r="L1394" s="3"/>
      <c r="M1394" s="3"/>
      <c r="N1394" s="3"/>
    </row>
    <row r="1395" spans="1:14" x14ac:dyDescent="0.3">
      <c r="A1395" s="225" t="str">
        <f>Лист19!B94</f>
        <v>Плоды свежие</v>
      </c>
      <c r="B1395" s="225">
        <f>Лист19!C94</f>
        <v>93</v>
      </c>
      <c r="C1395" s="225">
        <f>Лист19!D94</f>
        <v>93</v>
      </c>
      <c r="D1395" s="225">
        <f>Лист19!E94</f>
        <v>93</v>
      </c>
      <c r="E1395" s="225">
        <f>Лист19!F94</f>
        <v>93</v>
      </c>
      <c r="F1395" s="226"/>
      <c r="G1395" s="226"/>
      <c r="H1395" s="135"/>
      <c r="I1395" s="135"/>
      <c r="J1395" s="135"/>
      <c r="K1395" s="135"/>
      <c r="L1395" s="4"/>
      <c r="M1395" s="4"/>
      <c r="N1395" s="4"/>
    </row>
    <row r="1396" spans="1:14" x14ac:dyDescent="0.3">
      <c r="A1396" s="225" t="str">
        <f>Лист20!B98</f>
        <v>Плоды свежие</v>
      </c>
      <c r="B1396" s="225">
        <f>Лист20!C98</f>
        <v>93</v>
      </c>
      <c r="C1396" s="225">
        <f>Лист20!D98</f>
        <v>93</v>
      </c>
      <c r="D1396" s="225">
        <f>Лист20!E98</f>
        <v>93</v>
      </c>
      <c r="E1396" s="225">
        <f>Лист20!F98</f>
        <v>93</v>
      </c>
      <c r="F1396" s="220"/>
      <c r="G1396" s="220"/>
      <c r="H1396" s="3"/>
      <c r="I1396" s="3"/>
      <c r="J1396" s="3"/>
      <c r="K1396" s="3"/>
      <c r="L1396" s="3"/>
      <c r="M1396" s="3"/>
      <c r="N1396" s="3"/>
    </row>
    <row r="1397" spans="1:14" x14ac:dyDescent="0.3">
      <c r="A1397" s="225" t="str">
        <f>Лист4!B93</f>
        <v>Повидло</v>
      </c>
      <c r="B1397" s="225">
        <f>Лист4!C93</f>
        <v>14</v>
      </c>
      <c r="C1397" s="225">
        <f>Лист4!D93</f>
        <v>14</v>
      </c>
      <c r="D1397" s="225">
        <f>Лист4!E93</f>
        <v>14</v>
      </c>
      <c r="E1397" s="225">
        <f>Лист4!F93</f>
        <v>14</v>
      </c>
      <c r="F1397" s="220"/>
      <c r="G1397" s="7" t="str">
        <f>A1397</f>
        <v>Повидло</v>
      </c>
      <c r="H1397" s="3">
        <f>B1397+B1398</f>
        <v>22</v>
      </c>
      <c r="I1397" s="3">
        <f>C1397+C1398</f>
        <v>22</v>
      </c>
      <c r="J1397" s="3">
        <f>D1397+D1398</f>
        <v>22</v>
      </c>
      <c r="K1397" s="3">
        <f>E1397+E1398</f>
        <v>22</v>
      </c>
      <c r="L1397" s="3"/>
      <c r="M1397" s="3"/>
      <c r="N1397" s="3"/>
    </row>
    <row r="1398" spans="1:14" x14ac:dyDescent="0.3">
      <c r="A1398" s="225" t="str">
        <f>Лист13!B92</f>
        <v>Повидло</v>
      </c>
      <c r="B1398" s="225">
        <f>Лист13!C92</f>
        <v>8</v>
      </c>
      <c r="C1398" s="225">
        <f>Лист13!D92</f>
        <v>8</v>
      </c>
      <c r="D1398" s="225">
        <f>Лист13!E92</f>
        <v>8</v>
      </c>
      <c r="E1398" s="225">
        <f>Лист13!F92</f>
        <v>8</v>
      </c>
      <c r="F1398" s="226"/>
      <c r="G1398" s="226"/>
      <c r="H1398" s="135"/>
      <c r="I1398" s="135"/>
      <c r="J1398" s="135"/>
      <c r="K1398" s="135"/>
      <c r="L1398" s="4"/>
      <c r="M1398" s="4"/>
      <c r="N1398" s="4"/>
    </row>
    <row r="1399" spans="1:14" hidden="1" x14ac:dyDescent="0.3">
      <c r="A1399" s="225" t="str">
        <f>Лист4!B88</f>
        <v>Полоска творожная с повидлом</v>
      </c>
      <c r="B1399" s="225">
        <f>Лист4!C88</f>
        <v>0</v>
      </c>
      <c r="C1399" s="225">
        <f>Лист4!D88</f>
        <v>0</v>
      </c>
      <c r="D1399" s="225">
        <f>Лист4!E88</f>
        <v>60</v>
      </c>
      <c r="E1399" s="225">
        <f>Лист4!F88</f>
        <v>60</v>
      </c>
      <c r="F1399" s="226"/>
      <c r="G1399" s="226"/>
      <c r="H1399" s="135"/>
      <c r="I1399" s="135"/>
      <c r="J1399" s="135"/>
      <c r="K1399" s="135"/>
      <c r="L1399" s="4"/>
      <c r="M1399" s="4"/>
      <c r="N1399" s="4"/>
    </row>
    <row r="1400" spans="1:14" x14ac:dyDescent="0.3">
      <c r="A1400" s="225" t="str">
        <f>Лист8!B67</f>
        <v>Помидоры консервированные</v>
      </c>
      <c r="B1400" s="225">
        <f>Лист8!C67</f>
        <v>15</v>
      </c>
      <c r="C1400" s="225">
        <f>Лист8!D67</f>
        <v>16</v>
      </c>
      <c r="D1400" s="225">
        <f>Лист8!E67</f>
        <v>8</v>
      </c>
      <c r="E1400" s="225">
        <f>Лист8!F67</f>
        <v>9</v>
      </c>
      <c r="F1400" s="226"/>
      <c r="G1400" s="227" t="str">
        <f>A1400</f>
        <v>Помидоры консервированные</v>
      </c>
      <c r="H1400" s="135">
        <f>B1400+B1401</f>
        <v>39</v>
      </c>
      <c r="I1400" s="135">
        <f>C1400+C1401</f>
        <v>49</v>
      </c>
      <c r="J1400" s="135">
        <f>D1400+D1401</f>
        <v>21</v>
      </c>
      <c r="K1400" s="135">
        <f>E1400+E1401</f>
        <v>27</v>
      </c>
      <c r="L1400" s="4"/>
      <c r="M1400" s="4"/>
      <c r="N1400" s="4"/>
    </row>
    <row r="1401" spans="1:14" x14ac:dyDescent="0.3">
      <c r="A1401" s="225" t="str">
        <f>Лист10!B43</f>
        <v>Помидоры консервированные</v>
      </c>
      <c r="B1401" s="225">
        <f>Лист10!C43</f>
        <v>24</v>
      </c>
      <c r="C1401" s="225">
        <f>Лист10!D43</f>
        <v>33</v>
      </c>
      <c r="D1401" s="225">
        <f>Лист10!E43</f>
        <v>13</v>
      </c>
      <c r="E1401" s="225">
        <f>Лист10!F43</f>
        <v>18</v>
      </c>
      <c r="F1401" s="220"/>
      <c r="G1401" s="220"/>
      <c r="H1401" s="3"/>
      <c r="I1401" s="3"/>
      <c r="J1401" s="3"/>
      <c r="K1401" s="3"/>
      <c r="L1401" s="3"/>
      <c r="M1401" s="3"/>
      <c r="N1401" s="3"/>
    </row>
    <row r="1402" spans="1:14" x14ac:dyDescent="0.3">
      <c r="A1402" s="225" t="str">
        <f>Лист9!B89</f>
        <v xml:space="preserve">Пряник </v>
      </c>
      <c r="B1402" s="225">
        <f>Лист9!C89</f>
        <v>13</v>
      </c>
      <c r="C1402" s="225">
        <f>Лист9!D89</f>
        <v>42</v>
      </c>
      <c r="D1402" s="225">
        <f>Лист9!E89</f>
        <v>13</v>
      </c>
      <c r="E1402" s="225">
        <f>Лист9!F89</f>
        <v>42</v>
      </c>
      <c r="F1402" s="226"/>
      <c r="G1402" s="227" t="str">
        <f>A1402</f>
        <v xml:space="preserve">Пряник </v>
      </c>
      <c r="H1402" s="135">
        <f>B1402+B1404+B1403</f>
        <v>39</v>
      </c>
      <c r="I1402" s="135">
        <f>C1402+C1404+C1403</f>
        <v>126</v>
      </c>
      <c r="J1402" s="135">
        <f>D1402+D1404+D1403</f>
        <v>39</v>
      </c>
      <c r="K1402" s="135">
        <f>E1402+E1404+E1403</f>
        <v>126</v>
      </c>
      <c r="L1402" s="4"/>
      <c r="M1402" s="4"/>
      <c r="N1402" s="4"/>
    </row>
    <row r="1403" spans="1:14" s="1" customFormat="1" x14ac:dyDescent="0.3">
      <c r="A1403" s="225" t="str">
        <f>Лист20!B92</f>
        <v xml:space="preserve">Пряник </v>
      </c>
      <c r="B1403" s="225">
        <f>Лист20!C92</f>
        <v>13</v>
      </c>
      <c r="C1403" s="225">
        <f>Лист20!D92</f>
        <v>42</v>
      </c>
      <c r="D1403" s="225">
        <f>Лист20!E92</f>
        <v>13</v>
      </c>
      <c r="E1403" s="225">
        <f>Лист20!F92</f>
        <v>42</v>
      </c>
      <c r="F1403" s="226"/>
      <c r="G1403" s="227"/>
      <c r="H1403" s="135"/>
      <c r="I1403" s="135"/>
      <c r="J1403" s="135"/>
      <c r="K1403" s="135"/>
      <c r="L1403" s="4"/>
      <c r="M1403" s="4"/>
      <c r="N1403" s="4"/>
    </row>
    <row r="1404" spans="1:14" x14ac:dyDescent="0.3">
      <c r="A1404" s="225" t="str">
        <f>Лист16!B90</f>
        <v xml:space="preserve">Пряник </v>
      </c>
      <c r="B1404" s="225">
        <f>Лист16!C90</f>
        <v>13</v>
      </c>
      <c r="C1404" s="225">
        <f>Лист16!D90</f>
        <v>42</v>
      </c>
      <c r="D1404" s="225">
        <f>Лист16!E90</f>
        <v>13</v>
      </c>
      <c r="E1404" s="225">
        <f>Лист16!F90</f>
        <v>42</v>
      </c>
      <c r="F1404" s="226"/>
      <c r="G1404" s="226"/>
      <c r="H1404" s="135"/>
      <c r="I1404" s="135"/>
      <c r="J1404" s="135"/>
      <c r="K1404" s="135"/>
      <c r="L1404" s="4"/>
      <c r="M1404" s="4"/>
      <c r="N1404" s="4"/>
    </row>
    <row r="1405" spans="1:14" hidden="1" x14ac:dyDescent="0.3">
      <c r="A1405" s="225" t="str">
        <f>Лист9!B73</f>
        <v xml:space="preserve">Пудинг творожно-манный с изюмом </v>
      </c>
      <c r="B1405" s="225">
        <f>Лист9!C73</f>
        <v>0</v>
      </c>
      <c r="C1405" s="225">
        <f>Лист9!D73</f>
        <v>0</v>
      </c>
      <c r="D1405" s="225">
        <f>Лист9!E73</f>
        <v>175</v>
      </c>
      <c r="E1405" s="225">
        <f>Лист9!F73</f>
        <v>225</v>
      </c>
      <c r="F1405" s="227"/>
      <c r="G1405" s="227"/>
      <c r="H1405" s="227"/>
      <c r="I1405" s="227"/>
      <c r="J1405" s="227"/>
      <c r="K1405" s="227"/>
      <c r="L1405" s="10"/>
      <c r="M1405" s="10"/>
      <c r="N1405" s="10"/>
    </row>
    <row r="1406" spans="1:14" hidden="1" x14ac:dyDescent="0.3">
      <c r="A1406" s="225" t="str">
        <f>Лист18!B30</f>
        <v>Рассольник  по -ленинградски с мясом и со сметаной</v>
      </c>
      <c r="B1406" s="225">
        <f>Лист18!C30</f>
        <v>0</v>
      </c>
      <c r="C1406" s="225">
        <f>Лист18!D30</f>
        <v>0</v>
      </c>
      <c r="D1406" s="225">
        <f>Лист18!E30</f>
        <v>150</v>
      </c>
      <c r="E1406" s="225">
        <f>Лист18!F30</f>
        <v>200</v>
      </c>
      <c r="F1406" s="220"/>
      <c r="G1406" s="220"/>
      <c r="H1406" s="3"/>
      <c r="I1406" s="3"/>
      <c r="J1406" s="3"/>
      <c r="K1406" s="3"/>
      <c r="L1406" s="3"/>
      <c r="M1406" s="3"/>
      <c r="N1406" s="3"/>
    </row>
    <row r="1407" spans="1:14" hidden="1" x14ac:dyDescent="0.3">
      <c r="A1407" s="225" t="str">
        <f>Лист3!B29</f>
        <v>Рассольник  с мясом и со сметаной</v>
      </c>
      <c r="B1407" s="225">
        <f>Лист3!C29</f>
        <v>0</v>
      </c>
      <c r="C1407" s="225">
        <f>Лист3!D29</f>
        <v>0</v>
      </c>
      <c r="D1407" s="225">
        <f>Лист3!E29</f>
        <v>150</v>
      </c>
      <c r="E1407" s="225">
        <f>Лист3!F29</f>
        <v>200</v>
      </c>
      <c r="F1407" s="226"/>
      <c r="G1407" s="226"/>
      <c r="H1407" s="135"/>
      <c r="I1407" s="135"/>
      <c r="J1407" s="135"/>
      <c r="K1407" s="135"/>
      <c r="L1407" s="4"/>
      <c r="M1407" s="4"/>
      <c r="N1407" s="4"/>
    </row>
    <row r="1408" spans="1:14" hidden="1" x14ac:dyDescent="0.3">
      <c r="A1408" s="225" t="str">
        <f>Лист13!B90</f>
        <v>Рогалик творожный</v>
      </c>
      <c r="B1408" s="225">
        <f>Лист13!C90</f>
        <v>0</v>
      </c>
      <c r="C1408" s="225">
        <f>Лист13!D90</f>
        <v>0</v>
      </c>
      <c r="D1408" s="225">
        <f>Лист13!E90</f>
        <v>60</v>
      </c>
      <c r="E1408" s="225">
        <f>Лист13!F90</f>
        <v>60</v>
      </c>
      <c r="F1408" s="227"/>
      <c r="G1408" s="227"/>
      <c r="H1408" s="227"/>
      <c r="I1408" s="227"/>
      <c r="J1408" s="227"/>
      <c r="K1408" s="227"/>
      <c r="L1408" s="10"/>
      <c r="M1408" s="10"/>
      <c r="N1408" s="10"/>
    </row>
    <row r="1409" spans="1:14" hidden="1" x14ac:dyDescent="0.3">
      <c r="A1409" s="225" t="str">
        <f>Лист10!B70</f>
        <v>Рыба запеченная с луком по-ленинградски</v>
      </c>
      <c r="B1409" s="225">
        <f>Лист10!C70</f>
        <v>0</v>
      </c>
      <c r="C1409" s="225">
        <f>Лист10!D70</f>
        <v>0</v>
      </c>
      <c r="D1409" s="225">
        <f>Лист10!E70</f>
        <v>240</v>
      </c>
      <c r="E1409" s="225">
        <f>Лист10!F70</f>
        <v>253</v>
      </c>
      <c r="F1409" s="220"/>
      <c r="G1409" s="220"/>
      <c r="H1409" s="3"/>
      <c r="I1409" s="3"/>
      <c r="J1409" s="3"/>
      <c r="K1409" s="3"/>
      <c r="L1409" s="3"/>
      <c r="M1409" s="3"/>
      <c r="N1409" s="3"/>
    </row>
    <row r="1410" spans="1:14" hidden="1" x14ac:dyDescent="0.3">
      <c r="A1410" s="225" t="str">
        <f>Лист14!B68</f>
        <v>Рыба запеченная с картофелем по-русски</v>
      </c>
      <c r="B1410" s="225">
        <f>Лист14!C68</f>
        <v>0</v>
      </c>
      <c r="C1410" s="225">
        <f>Лист14!D68</f>
        <v>0</v>
      </c>
      <c r="D1410" s="225">
        <f>Лист14!E68</f>
        <v>260</v>
      </c>
      <c r="E1410" s="225">
        <f>Лист14!F68</f>
        <v>280</v>
      </c>
      <c r="F1410" s="220"/>
      <c r="G1410" s="220"/>
      <c r="H1410" s="3"/>
      <c r="I1410" s="3"/>
      <c r="J1410" s="3"/>
      <c r="K1410" s="3"/>
      <c r="L1410" s="3"/>
      <c r="M1410" s="3"/>
      <c r="N1410" s="3"/>
    </row>
    <row r="1411" spans="1:14" hidden="1" x14ac:dyDescent="0.3">
      <c r="A1411" s="225" t="str">
        <f>Лист5!B70</f>
        <v>Рыба, тушеная в томате с овощами</v>
      </c>
      <c r="B1411" s="225">
        <f>Лист5!C70</f>
        <v>0</v>
      </c>
      <c r="C1411" s="225">
        <f>Лист5!D70</f>
        <v>0</v>
      </c>
      <c r="D1411" s="225">
        <f>Лист5!E70</f>
        <v>160</v>
      </c>
      <c r="E1411" s="225">
        <f>Лист5!F70</f>
        <v>175</v>
      </c>
      <c r="F1411" s="227"/>
      <c r="G1411" s="227"/>
      <c r="H1411" s="227"/>
      <c r="I1411" s="227"/>
      <c r="J1411" s="227"/>
      <c r="K1411" s="227"/>
      <c r="L1411" s="10"/>
      <c r="M1411" s="10"/>
      <c r="N1411" s="10"/>
    </row>
    <row r="1412" spans="1:14" hidden="1" x14ac:dyDescent="0.3">
      <c r="A1412" s="225" t="str">
        <f>Лист13!B50</f>
        <v>с макаронными изделиями отварными</v>
      </c>
      <c r="B1412" s="225">
        <f>Лист13!C50</f>
        <v>0</v>
      </c>
      <c r="C1412" s="225">
        <f>Лист13!D50</f>
        <v>0</v>
      </c>
      <c r="D1412" s="225">
        <f>Лист13!E50</f>
        <v>80</v>
      </c>
      <c r="E1412" s="225">
        <f>Лист13!F50</f>
        <v>100</v>
      </c>
      <c r="F1412" s="220"/>
      <c r="G1412" s="220"/>
      <c r="H1412" s="3"/>
      <c r="I1412" s="3"/>
      <c r="J1412" s="3"/>
      <c r="K1412" s="3"/>
      <c r="L1412" s="3"/>
      <c r="M1412" s="3"/>
      <c r="N1412" s="3"/>
    </row>
    <row r="1413" spans="1:14" hidden="1" x14ac:dyDescent="0.3">
      <c r="A1413" s="225" t="str">
        <f>Лист12!B50</f>
        <v>с  тушеными овощами</v>
      </c>
      <c r="B1413" s="225">
        <f>Лист12!C50</f>
        <v>0</v>
      </c>
      <c r="C1413" s="225">
        <f>Лист12!D50</f>
        <v>0</v>
      </c>
      <c r="D1413" s="225">
        <f>Лист12!E50</f>
        <v>125</v>
      </c>
      <c r="E1413" s="225">
        <f>Лист12!F50</f>
        <v>160</v>
      </c>
      <c r="F1413" s="220"/>
      <c r="G1413" s="220"/>
      <c r="H1413" s="3"/>
      <c r="I1413" s="3"/>
      <c r="J1413" s="3"/>
      <c r="K1413" s="3"/>
      <c r="L1413" s="3"/>
      <c r="M1413" s="3"/>
      <c r="N1413" s="3"/>
    </row>
    <row r="1414" spans="1:14" hidden="1" x14ac:dyDescent="0.3">
      <c r="A1414" s="225" t="str">
        <f>Лист2!B51</f>
        <v xml:space="preserve">с гороховым пюре </v>
      </c>
      <c r="B1414" s="225">
        <f>Лист2!C51</f>
        <v>0</v>
      </c>
      <c r="C1414" s="225">
        <f>Лист2!D51</f>
        <v>0</v>
      </c>
      <c r="D1414" s="225">
        <f>Лист2!E51</f>
        <v>85</v>
      </c>
      <c r="E1414" s="225">
        <f>Лист2!F51</f>
        <v>165</v>
      </c>
      <c r="F1414" s="220"/>
      <c r="G1414" s="220"/>
      <c r="H1414" s="3"/>
      <c r="I1414" s="3"/>
      <c r="J1414" s="3"/>
      <c r="K1414" s="3"/>
      <c r="L1414" s="3"/>
      <c r="M1414" s="3"/>
      <c r="N1414" s="3"/>
    </row>
    <row r="1415" spans="1:14" hidden="1" x14ac:dyDescent="0.3">
      <c r="A1415" s="225" t="str">
        <f>Лист20!B52</f>
        <v>с зелёным горошком,</v>
      </c>
      <c r="B1415" s="225">
        <f>Лист20!C52</f>
        <v>0</v>
      </c>
      <c r="C1415" s="225">
        <f>Лист20!D52</f>
        <v>0</v>
      </c>
      <c r="D1415" s="225">
        <f>Лист20!E52</f>
        <v>65</v>
      </c>
      <c r="E1415" s="225">
        <f>Лист20!F52</f>
        <v>80</v>
      </c>
      <c r="F1415" s="226"/>
      <c r="G1415" s="226"/>
      <c r="H1415" s="135"/>
      <c r="I1415" s="135"/>
      <c r="J1415" s="135"/>
      <c r="K1415" s="135"/>
      <c r="L1415" s="4"/>
      <c r="M1415" s="4"/>
      <c r="N1415" s="4"/>
    </row>
    <row r="1416" spans="1:14" hidden="1" x14ac:dyDescent="0.3">
      <c r="A1416" s="225" t="str">
        <f>Лист8!B41</f>
        <v>с мясной котлетой</v>
      </c>
      <c r="B1416" s="225">
        <f>Лист8!C41</f>
        <v>0</v>
      </c>
      <c r="C1416" s="225">
        <f>Лист8!D41</f>
        <v>0</v>
      </c>
      <c r="D1416" s="225">
        <f>Лист8!E41</f>
        <v>60</v>
      </c>
      <c r="E1416" s="225">
        <f>Лист8!F41</f>
        <v>60</v>
      </c>
      <c r="F1416" s="227"/>
      <c r="G1416" s="227"/>
      <c r="H1416" s="227"/>
      <c r="I1416" s="227"/>
      <c r="J1416" s="227"/>
      <c r="K1416" s="227"/>
      <c r="L1416" s="10"/>
      <c r="M1416" s="10"/>
      <c r="N1416" s="10"/>
    </row>
    <row r="1417" spans="1:14" s="1" customFormat="1" hidden="1" x14ac:dyDescent="0.3">
      <c r="A1417" s="225" t="str">
        <f>Лист5!B71</f>
        <v xml:space="preserve">с отварным рисом </v>
      </c>
      <c r="B1417" s="225">
        <f>Лист5!C71</f>
        <v>0</v>
      </c>
      <c r="C1417" s="225">
        <f>Лист5!D71</f>
        <v>0</v>
      </c>
      <c r="D1417" s="225">
        <f>Лист5!E71</f>
        <v>150</v>
      </c>
      <c r="E1417" s="225">
        <f>Лист5!F71</f>
        <v>180</v>
      </c>
      <c r="F1417" s="227"/>
      <c r="G1417" s="227"/>
      <c r="H1417" s="227"/>
      <c r="I1417" s="227"/>
      <c r="J1417" s="227"/>
      <c r="K1417" s="227"/>
      <c r="L1417" s="10"/>
      <c r="M1417" s="10"/>
      <c r="N1417" s="10"/>
    </row>
    <row r="1418" spans="1:14" hidden="1" x14ac:dyDescent="0.3">
      <c r="A1418" s="225" t="str">
        <f>Лист16!B53</f>
        <v xml:space="preserve">с отварным рисом </v>
      </c>
      <c r="B1418" s="225">
        <f>Лист16!C53</f>
        <v>0</v>
      </c>
      <c r="C1418" s="225">
        <f>Лист16!D53</f>
        <v>0</v>
      </c>
      <c r="D1418" s="225">
        <f>Лист16!E53</f>
        <v>100</v>
      </c>
      <c r="E1418" s="225">
        <f>Лист16!F53</f>
        <v>125</v>
      </c>
      <c r="F1418" s="226"/>
      <c r="G1418" s="226"/>
      <c r="H1418" s="135"/>
      <c r="I1418" s="135"/>
      <c r="J1418" s="135"/>
      <c r="K1418" s="135"/>
      <c r="L1418" s="4"/>
      <c r="M1418" s="4"/>
      <c r="N1418" s="4"/>
    </row>
    <row r="1419" spans="1:14" hidden="1" x14ac:dyDescent="0.3">
      <c r="A1419" s="225" t="str">
        <f>Лист3!B62</f>
        <v>с соусом молочным</v>
      </c>
      <c r="B1419" s="225">
        <f>Лист3!C62</f>
        <v>0</v>
      </c>
      <c r="C1419" s="225">
        <f>Лист3!D62</f>
        <v>0</v>
      </c>
      <c r="D1419" s="225">
        <f>Лист3!E62</f>
        <v>15</v>
      </c>
      <c r="E1419" s="225">
        <f>Лист3!F62</f>
        <v>20</v>
      </c>
      <c r="F1419" s="226"/>
      <c r="G1419" s="226"/>
      <c r="H1419" s="135"/>
      <c r="I1419" s="135"/>
      <c r="J1419" s="135"/>
      <c r="K1419" s="135"/>
      <c r="L1419" s="4"/>
      <c r="M1419" s="4"/>
      <c r="N1419" s="4"/>
    </row>
    <row r="1420" spans="1:14" hidden="1" x14ac:dyDescent="0.3">
      <c r="A1420" s="225" t="str">
        <f>Лист6!B61</f>
        <v>с соусом молочным</v>
      </c>
      <c r="B1420" s="225">
        <f>Лист6!C61</f>
        <v>0</v>
      </c>
      <c r="C1420" s="225">
        <f>Лист6!D61</f>
        <v>0</v>
      </c>
      <c r="D1420" s="225">
        <f>Лист6!E61</f>
        <v>15</v>
      </c>
      <c r="E1420" s="225">
        <f>Лист6!F61</f>
        <v>20</v>
      </c>
      <c r="F1420" s="226"/>
      <c r="G1420" s="226"/>
      <c r="H1420" s="135"/>
      <c r="I1420" s="135"/>
      <c r="J1420" s="135"/>
      <c r="K1420" s="135"/>
      <c r="L1420" s="4"/>
      <c r="M1420" s="4"/>
      <c r="N1420" s="4"/>
    </row>
    <row r="1421" spans="1:14" hidden="1" x14ac:dyDescent="0.3">
      <c r="A1421" s="225" t="str">
        <f>Лист12!B76</f>
        <v>с соусом молочным</v>
      </c>
      <c r="B1421" s="225">
        <f>Лист12!C76</f>
        <v>0</v>
      </c>
      <c r="C1421" s="225">
        <f>Лист12!D76</f>
        <v>0</v>
      </c>
      <c r="D1421" s="225">
        <f>Лист12!E76</f>
        <v>15</v>
      </c>
      <c r="E1421" s="225">
        <f>Лист12!F76</f>
        <v>20</v>
      </c>
      <c r="F1421" s="226"/>
      <c r="G1421" s="226"/>
      <c r="H1421" s="135"/>
      <c r="I1421" s="135"/>
      <c r="J1421" s="135"/>
      <c r="K1421" s="135"/>
      <c r="L1421" s="4"/>
      <c r="M1421" s="4"/>
      <c r="N1421" s="4"/>
    </row>
    <row r="1422" spans="1:14" hidden="1" x14ac:dyDescent="0.3">
      <c r="A1422" s="225" t="str">
        <f>Лист13!B70</f>
        <v>с соусом молочным</v>
      </c>
      <c r="B1422" s="225">
        <f>Лист13!C70</f>
        <v>0</v>
      </c>
      <c r="C1422" s="225">
        <f>Лист13!D70</f>
        <v>0</v>
      </c>
      <c r="D1422" s="225">
        <f>Лист13!E70</f>
        <v>15</v>
      </c>
      <c r="E1422" s="225">
        <f>Лист13!F70</f>
        <v>20</v>
      </c>
      <c r="F1422" s="226"/>
      <c r="G1422" s="226"/>
      <c r="H1422" s="135"/>
      <c r="I1422" s="135"/>
      <c r="J1422" s="135"/>
      <c r="K1422" s="135"/>
      <c r="L1422" s="4"/>
      <c r="M1422" s="4"/>
      <c r="N1422" s="4"/>
    </row>
    <row r="1423" spans="1:14" hidden="1" x14ac:dyDescent="0.3">
      <c r="A1423" s="225" t="str">
        <f>Лист20!B72</f>
        <v>с соусом молочным</v>
      </c>
      <c r="B1423" s="225">
        <f>Лист20!C72</f>
        <v>0</v>
      </c>
      <c r="C1423" s="225">
        <f>Лист20!D72</f>
        <v>0</v>
      </c>
      <c r="D1423" s="225">
        <f>Лист20!E72</f>
        <v>15</v>
      </c>
      <c r="E1423" s="225">
        <f>Лист20!F72</f>
        <v>20</v>
      </c>
      <c r="F1423" s="220"/>
      <c r="G1423" s="220"/>
      <c r="H1423" s="3"/>
      <c r="I1423" s="3"/>
      <c r="J1423" s="3"/>
      <c r="K1423" s="3"/>
      <c r="L1423" s="3"/>
      <c r="M1423" s="3"/>
      <c r="N1423" s="3"/>
    </row>
    <row r="1424" spans="1:14" hidden="1" x14ac:dyDescent="0.3">
      <c r="A1424" s="225" t="str">
        <f>Лист16!B54</f>
        <v>с соусом сметанным</v>
      </c>
      <c r="B1424" s="225">
        <f>Лист16!C54</f>
        <v>0</v>
      </c>
      <c r="C1424" s="225">
        <f>Лист16!D54</f>
        <v>0</v>
      </c>
      <c r="D1424" s="225">
        <f>Лист16!E54</f>
        <v>20</v>
      </c>
      <c r="E1424" s="225">
        <f>Лист16!F54</f>
        <v>33</v>
      </c>
      <c r="F1424" s="226"/>
      <c r="G1424" s="226"/>
      <c r="H1424" s="135"/>
      <c r="I1424" s="135"/>
      <c r="J1424" s="135"/>
      <c r="K1424" s="135"/>
      <c r="L1424" s="4"/>
      <c r="M1424" s="4"/>
      <c r="N1424" s="4"/>
    </row>
    <row r="1425" spans="1:14" hidden="1" x14ac:dyDescent="0.3">
      <c r="A1425" s="225" t="str">
        <f>Лист20!B53</f>
        <v>с соусом томатным</v>
      </c>
      <c r="B1425" s="225">
        <f>Лист20!C53</f>
        <v>0</v>
      </c>
      <c r="C1425" s="225">
        <f>Лист20!D53</f>
        <v>0</v>
      </c>
      <c r="D1425" s="225">
        <f>Лист20!E53</f>
        <v>15</v>
      </c>
      <c r="E1425" s="225">
        <f>Лист20!F53</f>
        <v>15</v>
      </c>
      <c r="F1425" s="226"/>
      <c r="G1425" s="226"/>
      <c r="H1425" s="135"/>
      <c r="I1425" s="135"/>
      <c r="J1425" s="135"/>
      <c r="K1425" s="135"/>
      <c r="L1425" s="4"/>
      <c r="M1425" s="4"/>
      <c r="N1425" s="4"/>
    </row>
    <row r="1426" spans="1:14" hidden="1" x14ac:dyDescent="0.3">
      <c r="A1426" s="225" t="str">
        <f>Лист9!B51</f>
        <v>с тушеной свеклой</v>
      </c>
      <c r="B1426" s="225">
        <f>Лист9!C51</f>
        <v>0</v>
      </c>
      <c r="C1426" s="225">
        <f>Лист9!D51</f>
        <v>0</v>
      </c>
      <c r="D1426" s="225">
        <f>Лист9!E51</f>
        <v>115</v>
      </c>
      <c r="E1426" s="225">
        <f>Лист9!F51</f>
        <v>170</v>
      </c>
      <c r="F1426" s="226"/>
      <c r="G1426" s="226"/>
      <c r="H1426" s="135"/>
      <c r="I1426" s="135"/>
      <c r="J1426" s="135"/>
      <c r="K1426" s="135"/>
      <c r="L1426" s="4"/>
      <c r="M1426" s="4"/>
      <c r="N1426" s="4"/>
    </row>
    <row r="1427" spans="1:14" hidden="1" x14ac:dyDescent="0.3">
      <c r="A1427" s="225" t="str">
        <f>Лист14!B23</f>
        <v>Салат "Витаминка"</v>
      </c>
      <c r="B1427" s="225">
        <f>Лист14!C23</f>
        <v>0</v>
      </c>
      <c r="C1427" s="225">
        <f>Лист14!D23</f>
        <v>0</v>
      </c>
      <c r="D1427" s="225">
        <f>Лист14!E23</f>
        <v>45</v>
      </c>
      <c r="E1427" s="225">
        <f>Лист14!F23</f>
        <v>60</v>
      </c>
      <c r="F1427" s="226"/>
      <c r="G1427" s="226"/>
      <c r="H1427" s="135"/>
      <c r="I1427" s="135"/>
      <c r="J1427" s="135"/>
      <c r="K1427" s="135"/>
      <c r="L1427" s="4"/>
      <c r="M1427" s="4"/>
      <c r="N1427" s="4"/>
    </row>
    <row r="1428" spans="1:14" hidden="1" x14ac:dyDescent="0.3">
      <c r="A1428" s="225" t="str">
        <f>Лист1!B24</f>
        <v>Салат "Витаминный"</v>
      </c>
      <c r="B1428" s="225">
        <f>Лист1!C24</f>
        <v>0</v>
      </c>
      <c r="C1428" s="225">
        <f>Лист1!D24</f>
        <v>0</v>
      </c>
      <c r="D1428" s="225">
        <f>Лист1!E24</f>
        <v>45</v>
      </c>
      <c r="E1428" s="225">
        <f>Лист1!F24</f>
        <v>60</v>
      </c>
      <c r="F1428" s="226"/>
      <c r="G1428" s="226"/>
      <c r="H1428" s="135"/>
      <c r="I1428" s="135"/>
      <c r="J1428" s="135"/>
      <c r="K1428" s="135"/>
      <c r="L1428" s="4"/>
      <c r="M1428" s="4"/>
      <c r="N1428" s="4"/>
    </row>
    <row r="1429" spans="1:14" hidden="1" x14ac:dyDescent="0.3">
      <c r="A1429" s="225" t="str">
        <f>Лист8!B22</f>
        <v xml:space="preserve">Салат "Рубин"                                                                                     </v>
      </c>
      <c r="B1429" s="225">
        <f>Лист8!C22</f>
        <v>0</v>
      </c>
      <c r="C1429" s="225">
        <f>Лист8!D22</f>
        <v>0</v>
      </c>
      <c r="D1429" s="225">
        <f>Лист8!E22</f>
        <v>45</v>
      </c>
      <c r="E1429" s="225">
        <f>Лист8!F22</f>
        <v>60</v>
      </c>
      <c r="F1429" s="226"/>
      <c r="G1429" s="226"/>
      <c r="H1429" s="135"/>
      <c r="I1429" s="135"/>
      <c r="J1429" s="135"/>
      <c r="K1429" s="135"/>
      <c r="L1429" s="4"/>
      <c r="M1429" s="4"/>
      <c r="N1429" s="4"/>
    </row>
    <row r="1430" spans="1:14" hidden="1" x14ac:dyDescent="0.3">
      <c r="A1430" s="225" t="str">
        <f>Лист16!B23</f>
        <v xml:space="preserve">Салат «Полевой»  </v>
      </c>
      <c r="B1430" s="225">
        <f>Лист16!C23</f>
        <v>0</v>
      </c>
      <c r="C1430" s="225">
        <f>Лист16!D23</f>
        <v>0</v>
      </c>
      <c r="D1430" s="225">
        <f>Лист16!E23</f>
        <v>45</v>
      </c>
      <c r="E1430" s="225">
        <f>Лист16!F23</f>
        <v>60</v>
      </c>
      <c r="F1430" s="226"/>
      <c r="G1430" s="226"/>
      <c r="H1430" s="135"/>
      <c r="I1430" s="135"/>
      <c r="J1430" s="135"/>
      <c r="K1430" s="135"/>
      <c r="L1430" s="4"/>
      <c r="M1430" s="4"/>
      <c r="N1430" s="4"/>
    </row>
    <row r="1431" spans="1:14" hidden="1" x14ac:dyDescent="0.3">
      <c r="A1431" s="225" t="str">
        <f>Лист17!B23</f>
        <v>Салат из белокочанной капусты с зеленым горошком</v>
      </c>
      <c r="B1431" s="225">
        <f>Лист17!C23</f>
        <v>0</v>
      </c>
      <c r="C1431" s="225">
        <f>Лист17!D23</f>
        <v>0</v>
      </c>
      <c r="D1431" s="225">
        <f>Лист17!E23</f>
        <v>45</v>
      </c>
      <c r="E1431" s="225">
        <f>Лист17!F23</f>
        <v>60</v>
      </c>
      <c r="F1431" s="226"/>
      <c r="G1431" s="226"/>
      <c r="H1431" s="135"/>
      <c r="I1431" s="135"/>
      <c r="J1431" s="135"/>
      <c r="K1431" s="135"/>
      <c r="L1431" s="4"/>
      <c r="M1431" s="4"/>
      <c r="N1431" s="4"/>
    </row>
    <row r="1432" spans="1:14" hidden="1" x14ac:dyDescent="0.3">
      <c r="A1432" s="225" t="str">
        <f>Лист4!B65</f>
        <v>Салат из вареных овощей</v>
      </c>
      <c r="B1432" s="225">
        <f>Лист4!C65</f>
        <v>0</v>
      </c>
      <c r="C1432" s="225">
        <f>Лист4!D65</f>
        <v>0</v>
      </c>
      <c r="D1432" s="225">
        <f>Лист4!E65</f>
        <v>80</v>
      </c>
      <c r="E1432" s="225">
        <f>Лист4!F65</f>
        <v>100</v>
      </c>
      <c r="F1432" s="226"/>
      <c r="G1432" s="226"/>
      <c r="H1432" s="135"/>
      <c r="I1432" s="135"/>
      <c r="J1432" s="135"/>
      <c r="K1432" s="135"/>
      <c r="L1432" s="4"/>
      <c r="M1432" s="4"/>
      <c r="N1432" s="4"/>
    </row>
    <row r="1433" spans="1:14" hidden="1" x14ac:dyDescent="0.3">
      <c r="A1433" s="225" t="str">
        <f>Лист3!B76</f>
        <v>Салат из зеленого горошка с луком репчатым</v>
      </c>
      <c r="B1433" s="225">
        <f>Лист3!C76</f>
        <v>0</v>
      </c>
      <c r="C1433" s="225">
        <f>Лист3!D76</f>
        <v>0</v>
      </c>
      <c r="D1433" s="225">
        <f>Лист3!E76</f>
        <v>35</v>
      </c>
      <c r="E1433" s="225">
        <f>Лист3!F76</f>
        <v>40</v>
      </c>
      <c r="F1433" s="226"/>
      <c r="G1433" s="226"/>
      <c r="H1433" s="135"/>
      <c r="I1433" s="135"/>
      <c r="J1433" s="135"/>
      <c r="K1433" s="135"/>
      <c r="L1433" s="4"/>
      <c r="M1433" s="4"/>
      <c r="N1433" s="4"/>
    </row>
    <row r="1434" spans="1:14" hidden="1" x14ac:dyDescent="0.3">
      <c r="A1434" s="225" t="str">
        <f>Лист13!B24</f>
        <v>Салат из капусты с кальмарами</v>
      </c>
      <c r="B1434" s="225">
        <f>Лист13!C24</f>
        <v>0</v>
      </c>
      <c r="C1434" s="225">
        <f>Лист13!D24</f>
        <v>0</v>
      </c>
      <c r="D1434" s="225">
        <f>Лист13!E24</f>
        <v>50</v>
      </c>
      <c r="E1434" s="225">
        <f>Лист13!F24</f>
        <v>60</v>
      </c>
      <c r="F1434" s="226"/>
      <c r="G1434" s="226"/>
      <c r="H1434" s="135"/>
      <c r="I1434" s="135"/>
      <c r="J1434" s="135"/>
      <c r="K1434" s="135"/>
      <c r="L1434" s="4"/>
      <c r="M1434" s="4"/>
      <c r="N1434" s="4"/>
    </row>
    <row r="1435" spans="1:14" hidden="1" x14ac:dyDescent="0.3">
      <c r="A1435" s="225" t="str">
        <f>Лист10!B22</f>
        <v>Салат из моркови с  чесноком и сыром</v>
      </c>
      <c r="B1435" s="225">
        <f>Лист10!C22</f>
        <v>0</v>
      </c>
      <c r="C1435" s="225">
        <f>Лист10!D22</f>
        <v>0</v>
      </c>
      <c r="D1435" s="225">
        <f>Лист10!E22</f>
        <v>45</v>
      </c>
      <c r="E1435" s="225">
        <f>Лист10!F22</f>
        <v>60</v>
      </c>
      <c r="F1435" s="226"/>
      <c r="G1435" s="226"/>
      <c r="H1435" s="135"/>
      <c r="I1435" s="135"/>
      <c r="J1435" s="135"/>
      <c r="K1435" s="135"/>
      <c r="L1435" s="4"/>
      <c r="M1435" s="4"/>
      <c r="N1435" s="4"/>
    </row>
    <row r="1436" spans="1:14" hidden="1" x14ac:dyDescent="0.3">
      <c r="A1436" s="225" t="str">
        <f>Лист3!B22</f>
        <v>Салат из моркови с  яблоками</v>
      </c>
      <c r="B1436" s="225">
        <f>Лист3!C22</f>
        <v>0</v>
      </c>
      <c r="C1436" s="225">
        <f>Лист3!D22</f>
        <v>0</v>
      </c>
      <c r="D1436" s="225">
        <f>Лист3!E22</f>
        <v>45</v>
      </c>
      <c r="E1436" s="225">
        <f>Лист3!F22</f>
        <v>60</v>
      </c>
      <c r="F1436" s="226"/>
      <c r="G1436" s="226"/>
      <c r="H1436" s="135"/>
      <c r="I1436" s="135"/>
      <c r="J1436" s="135"/>
      <c r="K1436" s="135"/>
      <c r="L1436" s="4"/>
      <c r="M1436" s="4"/>
      <c r="N1436" s="4"/>
    </row>
    <row r="1437" spans="1:14" hidden="1" x14ac:dyDescent="0.3">
      <c r="A1437" s="225" t="str">
        <f>Лист5!B22</f>
        <v>Салат из моркови с курагой, изюмом, яблоками</v>
      </c>
      <c r="B1437" s="225">
        <f>Лист5!C22</f>
        <v>0</v>
      </c>
      <c r="C1437" s="225">
        <f>Лист5!D22</f>
        <v>0</v>
      </c>
      <c r="D1437" s="225">
        <f>Лист5!E22</f>
        <v>45</v>
      </c>
      <c r="E1437" s="225">
        <f>Лист5!F22</f>
        <v>60</v>
      </c>
      <c r="F1437" s="226"/>
      <c r="G1437" s="226"/>
      <c r="H1437" s="135"/>
      <c r="I1437" s="135"/>
      <c r="J1437" s="135"/>
      <c r="K1437" s="135"/>
      <c r="L1437" s="4"/>
      <c r="M1437" s="4"/>
      <c r="N1437" s="4"/>
    </row>
    <row r="1438" spans="1:14" hidden="1" x14ac:dyDescent="0.3">
      <c r="A1438" s="225" t="str">
        <f>Лист19!B22</f>
        <v>Салат из свеклы с солеными огурцами</v>
      </c>
      <c r="B1438" s="225">
        <f>Лист19!C22</f>
        <v>0</v>
      </c>
      <c r="C1438" s="225">
        <f>Лист19!D22</f>
        <v>0</v>
      </c>
      <c r="D1438" s="225">
        <f>Лист19!E22</f>
        <v>45</v>
      </c>
      <c r="E1438" s="225">
        <f>Лист19!F22</f>
        <v>60</v>
      </c>
      <c r="F1438" s="220"/>
      <c r="G1438" s="220"/>
      <c r="H1438" s="2"/>
      <c r="I1438" s="2"/>
      <c r="J1438" s="2"/>
      <c r="K1438" s="2"/>
      <c r="L1438" s="2"/>
      <c r="M1438" s="2"/>
      <c r="N1438" s="2"/>
    </row>
    <row r="1439" spans="1:14" hidden="1" x14ac:dyDescent="0.3">
      <c r="A1439" s="225" t="str">
        <f>Лист11!B21</f>
        <v>Салат из свеклы с сыром и чесноком</v>
      </c>
      <c r="B1439" s="225">
        <f>Лист11!C21</f>
        <v>0</v>
      </c>
      <c r="C1439" s="225">
        <f>Лист11!D21</f>
        <v>0</v>
      </c>
      <c r="D1439" s="225">
        <f>Лист11!E21</f>
        <v>45</v>
      </c>
      <c r="E1439" s="225">
        <f>Лист11!F21</f>
        <v>60</v>
      </c>
      <c r="F1439" s="220"/>
      <c r="G1439" s="220"/>
      <c r="H1439" s="3"/>
      <c r="I1439" s="3"/>
      <c r="J1439" s="3"/>
      <c r="K1439" s="3"/>
      <c r="L1439" s="3"/>
      <c r="M1439" s="3"/>
      <c r="N1439" s="3"/>
    </row>
    <row r="1440" spans="1:14" hidden="1" x14ac:dyDescent="0.3">
      <c r="A1440" s="225" t="str">
        <f>Лист4!B23</f>
        <v>Салат картофельный с луком репчатым</v>
      </c>
      <c r="B1440" s="225">
        <f>Лист4!C23</f>
        <v>0</v>
      </c>
      <c r="C1440" s="225">
        <f>Лист4!D23</f>
        <v>0</v>
      </c>
      <c r="D1440" s="225">
        <f>Лист4!E23</f>
        <v>30</v>
      </c>
      <c r="E1440" s="225">
        <f>Лист4!F23</f>
        <v>45</v>
      </c>
      <c r="F1440" s="220"/>
      <c r="G1440" s="220"/>
      <c r="H1440" s="2"/>
      <c r="I1440" s="2"/>
      <c r="J1440" s="2"/>
      <c r="K1440" s="2"/>
      <c r="L1440" s="2"/>
      <c r="M1440" s="2"/>
      <c r="N1440" s="2"/>
    </row>
    <row r="1441" spans="1:14" hidden="1" x14ac:dyDescent="0.3">
      <c r="A1441" s="225" t="str">
        <f>Лист2!B23</f>
        <v>Салат картофельный с кальмарами</v>
      </c>
      <c r="B1441" s="225">
        <f>Лист2!C23</f>
        <v>0</v>
      </c>
      <c r="C1441" s="225">
        <f>Лист2!D23</f>
        <v>0</v>
      </c>
      <c r="D1441" s="225">
        <f>Лист2!E23</f>
        <v>45</v>
      </c>
      <c r="E1441" s="225">
        <f>Лист2!F23</f>
        <v>60</v>
      </c>
      <c r="F1441" s="226"/>
      <c r="G1441" s="226"/>
      <c r="H1441" s="226"/>
      <c r="I1441" s="226"/>
      <c r="J1441" s="226"/>
      <c r="K1441" s="226"/>
      <c r="L1441" s="221"/>
      <c r="M1441" s="221"/>
      <c r="N1441" s="221"/>
    </row>
    <row r="1442" spans="1:14" hidden="1" x14ac:dyDescent="0.3">
      <c r="A1442" s="225" t="str">
        <f>Лист18!B20</f>
        <v>Салат картофельный с зеленым горошком</v>
      </c>
      <c r="B1442" s="225">
        <f>Лист18!C20</f>
        <v>0</v>
      </c>
      <c r="C1442" s="225">
        <f>Лист18!D20</f>
        <v>0</v>
      </c>
      <c r="D1442" s="225">
        <f>Лист18!E20</f>
        <v>30</v>
      </c>
      <c r="E1442" s="225">
        <f>Лист18!F20</f>
        <v>45</v>
      </c>
      <c r="F1442" s="226"/>
      <c r="G1442" s="226"/>
      <c r="H1442" s="226"/>
      <c r="I1442" s="226"/>
      <c r="J1442" s="226"/>
      <c r="K1442" s="226"/>
      <c r="L1442" s="221"/>
      <c r="M1442" s="221"/>
      <c r="N1442" s="221"/>
    </row>
    <row r="1443" spans="1:14" hidden="1" x14ac:dyDescent="0.3">
      <c r="A1443" s="225" t="str">
        <f>Лист7!B24</f>
        <v>Салат овощной</v>
      </c>
      <c r="B1443" s="225">
        <f>Лист7!C24</f>
        <v>0</v>
      </c>
      <c r="C1443" s="225">
        <f>Лист7!D24</f>
        <v>0</v>
      </c>
      <c r="D1443" s="225">
        <f>Лист7!E24</f>
        <v>45</v>
      </c>
      <c r="E1443" s="225">
        <f>Лист7!F24</f>
        <v>60</v>
      </c>
      <c r="F1443" s="226"/>
      <c r="G1443" s="226"/>
      <c r="H1443" s="226"/>
      <c r="I1443" s="226"/>
      <c r="J1443" s="226"/>
      <c r="K1443" s="226"/>
      <c r="L1443" s="221"/>
      <c r="M1443" s="221"/>
      <c r="N1443" s="221"/>
    </row>
    <row r="1444" spans="1:14" hidden="1" x14ac:dyDescent="0.3">
      <c r="A1444" s="225" t="str">
        <f>Лист9!B22</f>
        <v>Салат овощной с чесноком</v>
      </c>
      <c r="B1444" s="225">
        <f>Лист9!C22</f>
        <v>0</v>
      </c>
      <c r="C1444" s="225">
        <f>Лист9!D22</f>
        <v>0</v>
      </c>
      <c r="D1444" s="225">
        <f>Лист9!E22</f>
        <v>30</v>
      </c>
      <c r="E1444" s="225">
        <f>Лист9!F22</f>
        <v>50</v>
      </c>
      <c r="F1444" s="226"/>
      <c r="G1444" s="226"/>
      <c r="H1444" s="135"/>
      <c r="I1444" s="135"/>
      <c r="J1444" s="135"/>
      <c r="K1444" s="135"/>
      <c r="L1444" s="4"/>
      <c r="M1444" s="4"/>
      <c r="N1444" s="4"/>
    </row>
    <row r="1445" spans="1:14" hidden="1" x14ac:dyDescent="0.3">
      <c r="A1445" s="225" t="str">
        <f>Лист20!B23</f>
        <v>Салат овощной с чесноком</v>
      </c>
      <c r="B1445" s="225">
        <f>Лист20!C23</f>
        <v>0</v>
      </c>
      <c r="C1445" s="225">
        <f>Лист20!D23</f>
        <v>0</v>
      </c>
      <c r="D1445" s="225">
        <f>Лист20!E23</f>
        <v>45</v>
      </c>
      <c r="E1445" s="225">
        <f>Лист20!F23</f>
        <v>60</v>
      </c>
      <c r="F1445" s="226"/>
      <c r="G1445" s="226"/>
      <c r="H1445" s="135"/>
      <c r="I1445" s="135"/>
      <c r="J1445" s="135"/>
      <c r="K1445" s="135"/>
      <c r="L1445" s="4"/>
      <c r="M1445" s="4"/>
      <c r="N1445" s="4"/>
    </row>
    <row r="1446" spans="1:14" x14ac:dyDescent="0.3">
      <c r="A1446" s="225" t="str">
        <f>Лист18!B87</f>
        <v>Сахар ( песок)</v>
      </c>
      <c r="B1446" s="225">
        <f>Лист18!C87</f>
        <v>4</v>
      </c>
      <c r="C1446" s="225">
        <f>Лист18!D87</f>
        <v>5</v>
      </c>
      <c r="D1446" s="225">
        <f>Лист18!E87</f>
        <v>4</v>
      </c>
      <c r="E1446" s="225">
        <f>Лист18!F87</f>
        <v>5</v>
      </c>
      <c r="F1446" s="226"/>
      <c r="G1446" s="227" t="str">
        <f>A1446</f>
        <v>Сахар ( песок)</v>
      </c>
      <c r="H1446" s="135">
        <f>B1446+B1447+B1448+B1449+B1450+B1451+B1452+B1453+B1454+B1455+B1456+B1457+B1458+B1459+B1460+B1461+B1462+B1463+B1464+B1465+B1466+B1467+B1468+B1469+B1470+B1471+B1472+B1473+B1474+B1475+B1476+B1477+B1478+B1479+B1480+B1481+B1482+B1483+B1484+B1485+B1486+B1487+B1488+B1489+B1490+B1491+B1492+B1493+B1494+B1495+B1496+B1497+B1498+B1499+B1500+B1501+B1502+B1503+B1504+B1505+B1506+B1507+B1508+B1509+B1510+B1511+B1512+B1513+B1514+B1515+B1516+B1517+B1518+B1519+B1520+B1521+B1522+B1523+B1524+B1525+B1526+B1527+B1528+B1529+B1530+B1531+B1532+B1533+B1534+B1535+B1536+B1537+B1538+B1539+B1540+B1541+B1542+B1543</f>
        <v>740</v>
      </c>
      <c r="I1446" s="135">
        <f>C1446+C1447+C1448+C1449+C1450+C1451+C1452+C1453+C1454+C1455+C1456+C1457+C1458+C1459+C1460+C1461+C1462+C1463+C1464+C1465+C1466+C1467+C1468+C1469+C1470+C1471+C1472+C1473+C1474+C1475+C1476+C1477+C1478+C1479+C1480+C1481+C1482+C1483+C1484+C1485+C1486+C1487+C1488+C1489+C1490+C1491+C1492+C1493+C1494+C1495+C1496+C1497+C1498+C1499+C1500+C1501+C1502+C1503+C1504+C1505+C1506+C1507+C1508+C1509+C1510+C1511+C1512+C1513+C1514+C1515+C1516+C1517+C1518+C1519+C1520+C1521+C1522+C1523+C1524+C1525+C1526+C1527+C1528+C1529+C1530+C1531+C1532+C1533+C1534+C1535+C1536+C1537+C1538+C1539+C1540+C1541+C1542+C1543</f>
        <v>940</v>
      </c>
      <c r="J1446" s="135">
        <f>D1446+D1447+D1448+D1449+D1450+D1451+D1452+D1453+D1454+D1455+D1456+D1457+D1458+D1459+D1460+D1461+D1462+D1463+D1464+D1465+D1466+D1467+D1468+D1469+D1470+D1471+D1472+D1473+D1474+D1475+D1476+D1477+D1478+D1479+D1480+D1481+D1482+D1483+D1484+D1485+D1486+D1487+D1488+D1489+D1490+D1491+D1492+D1493+D1494+D1495+D1496+D1497+D1498+D1499+D1500+D1501+D1502+D1503+D1504+D1505+D1506+D1507+D1508+D1509+D1510+D1511+D1512+D1513+D1514+D1515+D1516+D1517+D1518+D1519+D1520+D1521+D1522+D1523+D1524+D1525+D1526+D1527+D1528+D1529+D1530+D1531+D1532+D1533+D1534+D1535+D1536+D1537+D1538+D1539+D1540+D1541+D1542+D1543</f>
        <v>740</v>
      </c>
      <c r="K1446" s="135">
        <f>E1446+E1447+E1448+E1449+E1450+E1451+E1452+E1453+E1454+E1455+E1456+E1457+E1458+E1459+E1460+E1461+E1462+E1463+E1464+E1465+E1466+E1467+E1468+E1469+E1470+E1471+E1472+E1473+E1474+E1475+E1476+E1477+E1478+E1479+E1480+E1481+E1482+E1483+E1484+E1485+E1486+E1487+E1488+E1489+E1490+E1491+E1492+E1493+E1494+E1495+E1496+E1497+E1498+E1499+E1500+E1501+E1502+E1503+E1504+E1505+E1506+E1507+E1508+E1509+E1510+E1511+E1512+E1513+E1514+E1515+E1516+E1517+E1518+E1519+E1520+E1521+E1522+E1523+E1524+E1525+E1526+E1527+E1528+E1529+E1530+E1531+E1532+E1533+E1534+E1535+E1536+E1537+E1538+E1539+E1540+E1541+E1542+E1543</f>
        <v>940</v>
      </c>
      <c r="L1446" s="4"/>
      <c r="M1446" s="4"/>
      <c r="N1446" s="4"/>
    </row>
    <row r="1447" spans="1:14" x14ac:dyDescent="0.3">
      <c r="A1447" s="225" t="str">
        <f>Лист19!B9</f>
        <v>Сахар ( песок)</v>
      </c>
      <c r="B1447" s="225">
        <f>Лист19!C9</f>
        <v>3</v>
      </c>
      <c r="C1447" s="225">
        <f>Лист19!D9</f>
        <v>4</v>
      </c>
      <c r="D1447" s="225">
        <f>Лист19!E9</f>
        <v>3</v>
      </c>
      <c r="E1447" s="225">
        <f>Лист19!F9</f>
        <v>4</v>
      </c>
      <c r="F1447" s="226"/>
      <c r="G1447" s="137"/>
      <c r="H1447" s="138"/>
      <c r="I1447" s="138"/>
      <c r="J1447" s="138"/>
      <c r="K1447" s="138"/>
      <c r="L1447" s="8"/>
      <c r="M1447" s="8"/>
      <c r="N1447" s="8"/>
    </row>
    <row r="1448" spans="1:14" s="1" customFormat="1" x14ac:dyDescent="0.3">
      <c r="A1448" s="225" t="str">
        <f>Лист1!B10</f>
        <v>Сахар (песок)</v>
      </c>
      <c r="B1448" s="225">
        <f>Лист1!C10</f>
        <v>3</v>
      </c>
      <c r="C1448" s="225">
        <f>Лист1!D10</f>
        <v>4</v>
      </c>
      <c r="D1448" s="225">
        <f>Лист1!E10</f>
        <v>3</v>
      </c>
      <c r="E1448" s="225">
        <f>Лист1!F10</f>
        <v>4</v>
      </c>
      <c r="F1448" s="226"/>
      <c r="G1448" s="137"/>
      <c r="H1448" s="138"/>
      <c r="I1448" s="138"/>
      <c r="J1448" s="138"/>
      <c r="K1448" s="138"/>
      <c r="L1448" s="8"/>
      <c r="M1448" s="8"/>
      <c r="N1448" s="8"/>
    </row>
    <row r="1449" spans="1:14" x14ac:dyDescent="0.3">
      <c r="A1449" s="225" t="str">
        <f>Лист1!B14</f>
        <v>Сахар (песок)</v>
      </c>
      <c r="B1449" s="225">
        <f>Лист1!C14</f>
        <v>10</v>
      </c>
      <c r="C1449" s="225">
        <f>Лист1!D14</f>
        <v>12</v>
      </c>
      <c r="D1449" s="225">
        <f>Лист1!E14</f>
        <v>10</v>
      </c>
      <c r="E1449" s="225">
        <f>Лист1!F14</f>
        <v>12</v>
      </c>
      <c r="F1449" s="226"/>
      <c r="G1449" s="137"/>
      <c r="H1449" s="138"/>
      <c r="I1449" s="138"/>
      <c r="J1449" s="138"/>
      <c r="K1449" s="138"/>
      <c r="L1449" s="8"/>
      <c r="M1449" s="8"/>
      <c r="N1449" s="8"/>
    </row>
    <row r="1450" spans="1:14" x14ac:dyDescent="0.3">
      <c r="A1450" s="225" t="str">
        <f>Лист1!B28</f>
        <v>Сахар (песок)</v>
      </c>
      <c r="B1450" s="225">
        <f>Лист1!C28</f>
        <v>1</v>
      </c>
      <c r="C1450" s="225">
        <f>Лист1!D28</f>
        <v>2</v>
      </c>
      <c r="D1450" s="225">
        <f>Лист1!E28</f>
        <v>1</v>
      </c>
      <c r="E1450" s="225">
        <f>Лист1!F28</f>
        <v>2</v>
      </c>
      <c r="F1450" s="226"/>
      <c r="G1450" s="226"/>
      <c r="H1450" s="135"/>
      <c r="I1450" s="135"/>
      <c r="J1450" s="135"/>
      <c r="K1450" s="135"/>
      <c r="L1450" s="4"/>
      <c r="M1450" s="4"/>
      <c r="N1450" s="4"/>
    </row>
    <row r="1451" spans="1:14" x14ac:dyDescent="0.3">
      <c r="A1451" s="225" t="str">
        <f>Лист1!B66</f>
        <v>Сахар (песок)</v>
      </c>
      <c r="B1451" s="225">
        <f>Лист1!C66</f>
        <v>10</v>
      </c>
      <c r="C1451" s="225">
        <f>Лист1!D66</f>
        <v>13</v>
      </c>
      <c r="D1451" s="225">
        <f>Лист1!E66</f>
        <v>10</v>
      </c>
      <c r="E1451" s="225">
        <f>Лист1!F66</f>
        <v>13</v>
      </c>
      <c r="F1451" s="226"/>
      <c r="G1451" s="226"/>
      <c r="H1451" s="135"/>
      <c r="I1451" s="135"/>
      <c r="J1451" s="135"/>
      <c r="K1451" s="135"/>
      <c r="L1451" s="4"/>
      <c r="M1451" s="4"/>
      <c r="N1451" s="4"/>
    </row>
    <row r="1452" spans="1:14" x14ac:dyDescent="0.3">
      <c r="A1452" s="225" t="str">
        <f>Лист1!B89</f>
        <v>Сахар (песок)</v>
      </c>
      <c r="B1452" s="225">
        <f>Лист1!C89</f>
        <v>1</v>
      </c>
      <c r="C1452" s="225">
        <f>Лист1!D89</f>
        <v>1</v>
      </c>
      <c r="D1452" s="225">
        <f>Лист1!E89</f>
        <v>1</v>
      </c>
      <c r="E1452" s="225">
        <f>Лист1!F89</f>
        <v>1</v>
      </c>
      <c r="F1452" s="226"/>
      <c r="G1452" s="226"/>
      <c r="H1452" s="135"/>
      <c r="I1452" s="135"/>
      <c r="J1452" s="135"/>
      <c r="K1452" s="135"/>
      <c r="L1452" s="4"/>
      <c r="M1452" s="4"/>
      <c r="N1452" s="4"/>
    </row>
    <row r="1453" spans="1:14" x14ac:dyDescent="0.3">
      <c r="A1453" s="225" t="str">
        <f>Лист1!B102</f>
        <v>Сахар (песок)</v>
      </c>
      <c r="B1453" s="225">
        <f>Лист1!C102</f>
        <v>10</v>
      </c>
      <c r="C1453" s="225">
        <f>Лист1!D102</f>
        <v>13</v>
      </c>
      <c r="D1453" s="225">
        <f>Лист1!E102</f>
        <v>10</v>
      </c>
      <c r="E1453" s="225">
        <f>Лист1!F102</f>
        <v>13</v>
      </c>
      <c r="F1453" s="226"/>
      <c r="G1453" s="226"/>
      <c r="H1453" s="226"/>
      <c r="I1453" s="226"/>
      <c r="J1453" s="226"/>
      <c r="K1453" s="226"/>
      <c r="L1453" s="221"/>
      <c r="M1453" s="221"/>
      <c r="N1453" s="221"/>
    </row>
    <row r="1454" spans="1:14" x14ac:dyDescent="0.3">
      <c r="A1454" s="225" t="str">
        <f>Лист2!B9</f>
        <v>Сахар (песок)</v>
      </c>
      <c r="B1454" s="225">
        <f>Лист2!C9</f>
        <v>3</v>
      </c>
      <c r="C1454" s="225">
        <f>Лист2!D9</f>
        <v>4</v>
      </c>
      <c r="D1454" s="225">
        <f>Лист2!E9</f>
        <v>3</v>
      </c>
      <c r="E1454" s="225">
        <f>Лист2!F9</f>
        <v>4</v>
      </c>
      <c r="F1454" s="220"/>
      <c r="G1454" s="220"/>
      <c r="H1454" s="2"/>
      <c r="I1454" s="2"/>
      <c r="J1454" s="2"/>
      <c r="K1454" s="2"/>
      <c r="L1454" s="2"/>
      <c r="M1454" s="2"/>
      <c r="N1454" s="2"/>
    </row>
    <row r="1455" spans="1:14" x14ac:dyDescent="0.3">
      <c r="A1455" s="225" t="str">
        <f>Лист2!B13</f>
        <v>Сахар (песок)</v>
      </c>
      <c r="B1455" s="225">
        <f>Лист2!C13</f>
        <v>10</v>
      </c>
      <c r="C1455" s="225">
        <f>Лист2!D13</f>
        <v>12</v>
      </c>
      <c r="D1455" s="225">
        <f>Лист2!E13</f>
        <v>10</v>
      </c>
      <c r="E1455" s="225">
        <f>Лист2!F13</f>
        <v>12</v>
      </c>
      <c r="F1455" s="226"/>
      <c r="G1455" s="226"/>
      <c r="H1455" s="226"/>
      <c r="I1455" s="226"/>
      <c r="J1455" s="226"/>
      <c r="K1455" s="226"/>
      <c r="L1455" s="221"/>
      <c r="M1455" s="221"/>
      <c r="N1455" s="221"/>
    </row>
    <row r="1456" spans="1:14" x14ac:dyDescent="0.3">
      <c r="A1456" s="225" t="str">
        <f>Лист2!B64</f>
        <v>Сахар (песок)</v>
      </c>
      <c r="B1456" s="225">
        <f>Лист2!C64</f>
        <v>8</v>
      </c>
      <c r="C1456" s="225">
        <f>Лист2!D64</f>
        <v>13</v>
      </c>
      <c r="D1456" s="225">
        <f>Лист2!E64</f>
        <v>8</v>
      </c>
      <c r="E1456" s="225">
        <f>Лист2!F64</f>
        <v>13</v>
      </c>
      <c r="F1456" s="226"/>
      <c r="G1456" s="226"/>
      <c r="H1456" s="226"/>
      <c r="I1456" s="226"/>
      <c r="J1456" s="226"/>
      <c r="K1456" s="226"/>
      <c r="L1456" s="221"/>
      <c r="M1456" s="221"/>
      <c r="N1456" s="221"/>
    </row>
    <row r="1457" spans="1:14" x14ac:dyDescent="0.3">
      <c r="A1457" s="225" t="str">
        <f>Лист2!B70</f>
        <v>Сахар (песок)</v>
      </c>
      <c r="B1457" s="225">
        <f>Лист2!C70</f>
        <v>4</v>
      </c>
      <c r="C1457" s="225">
        <f>Лист2!D70</f>
        <v>5</v>
      </c>
      <c r="D1457" s="225">
        <f>Лист2!E70</f>
        <v>4</v>
      </c>
      <c r="E1457" s="225">
        <f>Лист2!F70</f>
        <v>5</v>
      </c>
      <c r="F1457" s="226"/>
      <c r="G1457" s="226"/>
      <c r="H1457" s="226"/>
      <c r="I1457" s="226"/>
      <c r="J1457" s="226"/>
      <c r="K1457" s="226"/>
      <c r="L1457" s="221"/>
      <c r="M1457" s="221"/>
      <c r="N1457" s="221"/>
    </row>
    <row r="1458" spans="1:14" x14ac:dyDescent="0.3">
      <c r="A1458" s="225" t="str">
        <f>Лист2!B78</f>
        <v>Сахар (песок)</v>
      </c>
      <c r="B1458" s="225">
        <f>Лист2!C78</f>
        <v>10</v>
      </c>
      <c r="C1458" s="225">
        <f>Лист2!D78</f>
        <v>13</v>
      </c>
      <c r="D1458" s="225">
        <f>Лист2!E78</f>
        <v>10</v>
      </c>
      <c r="E1458" s="225">
        <f>Лист2!F78</f>
        <v>13</v>
      </c>
      <c r="F1458" s="220"/>
      <c r="G1458" s="220"/>
      <c r="H1458" s="2"/>
      <c r="I1458" s="2"/>
      <c r="J1458" s="2"/>
      <c r="K1458" s="2"/>
      <c r="L1458" s="2"/>
      <c r="M1458" s="2"/>
      <c r="N1458" s="2"/>
    </row>
    <row r="1459" spans="1:14" x14ac:dyDescent="0.3">
      <c r="A1459" s="225" t="str">
        <f>Лист3!B7</f>
        <v>Сахар (песок)</v>
      </c>
      <c r="B1459" s="225">
        <f>Лист3!C7</f>
        <v>3</v>
      </c>
      <c r="C1459" s="225">
        <f>Лист3!D7</f>
        <v>4</v>
      </c>
      <c r="D1459" s="225">
        <f>Лист3!E7</f>
        <v>3</v>
      </c>
      <c r="E1459" s="225">
        <f>Лист3!F7</f>
        <v>4</v>
      </c>
      <c r="F1459" s="220"/>
      <c r="G1459" s="220"/>
      <c r="H1459" s="3"/>
      <c r="I1459" s="3"/>
      <c r="J1459" s="3"/>
      <c r="K1459" s="3"/>
      <c r="L1459" s="3"/>
      <c r="M1459" s="3"/>
      <c r="N1459" s="3"/>
    </row>
    <row r="1460" spans="1:14" x14ac:dyDescent="0.3">
      <c r="A1460" s="225" t="str">
        <f>Лист3!B13</f>
        <v>Сахар (песок)</v>
      </c>
      <c r="B1460" s="225">
        <f>Лист3!C13</f>
        <v>11</v>
      </c>
      <c r="C1460" s="225">
        <f>Лист3!D13</f>
        <v>13</v>
      </c>
      <c r="D1460" s="225">
        <f>Лист3!E13</f>
        <v>11</v>
      </c>
      <c r="E1460" s="225">
        <f>Лист3!F13</f>
        <v>13</v>
      </c>
      <c r="F1460" s="220"/>
      <c r="G1460" s="220"/>
      <c r="H1460" s="3"/>
      <c r="I1460" s="3"/>
      <c r="J1460" s="3"/>
      <c r="K1460" s="3"/>
      <c r="L1460" s="3"/>
      <c r="M1460" s="3"/>
      <c r="N1460" s="3"/>
    </row>
    <row r="1461" spans="1:14" x14ac:dyDescent="0.3">
      <c r="A1461" s="225" t="str">
        <f>Лист3!B23</f>
        <v>Сахар (песок)</v>
      </c>
      <c r="B1461" s="225">
        <f>Лист3!C23</f>
        <v>1</v>
      </c>
      <c r="C1461" s="225">
        <f>Лист3!D23</f>
        <v>2</v>
      </c>
      <c r="D1461" s="225">
        <f>Лист3!E23</f>
        <v>1</v>
      </c>
      <c r="E1461" s="225">
        <f>Лист3!F23</f>
        <v>2</v>
      </c>
      <c r="F1461" s="220"/>
      <c r="G1461" s="220"/>
      <c r="H1461" s="2"/>
      <c r="I1461" s="2"/>
      <c r="J1461" s="2"/>
      <c r="K1461" s="2"/>
      <c r="L1461" s="2"/>
      <c r="M1461" s="2"/>
      <c r="N1461" s="2"/>
    </row>
    <row r="1462" spans="1:14" x14ac:dyDescent="0.3">
      <c r="A1462" s="225" t="str">
        <f>Лист3!B57</f>
        <v>Сахар (песок)</v>
      </c>
      <c r="B1462" s="225">
        <f>Лист3!C57</f>
        <v>10</v>
      </c>
      <c r="C1462" s="225">
        <f>Лист3!D57</f>
        <v>13</v>
      </c>
      <c r="D1462" s="225">
        <f>Лист3!E57</f>
        <v>10</v>
      </c>
      <c r="E1462" s="225">
        <f>Лист3!F57</f>
        <v>13</v>
      </c>
      <c r="F1462" s="226"/>
      <c r="G1462" s="226"/>
      <c r="H1462" s="135"/>
      <c r="I1462" s="135"/>
      <c r="J1462" s="135"/>
      <c r="K1462" s="135"/>
      <c r="L1462" s="4"/>
      <c r="M1462" s="4"/>
      <c r="N1462" s="4"/>
    </row>
    <row r="1463" spans="1:14" x14ac:dyDescent="0.3">
      <c r="A1463" s="225" t="str">
        <f>Лист3!B86</f>
        <v>Сахар (песок)</v>
      </c>
      <c r="B1463" s="225">
        <f>Лист3!C86</f>
        <v>8</v>
      </c>
      <c r="C1463" s="225">
        <f>Лист3!D86</f>
        <v>8</v>
      </c>
      <c r="D1463" s="225">
        <f>Лист3!E86</f>
        <v>8</v>
      </c>
      <c r="E1463" s="225">
        <f>Лист3!F86</f>
        <v>8</v>
      </c>
      <c r="F1463" s="226"/>
      <c r="G1463" s="226"/>
      <c r="H1463" s="226"/>
      <c r="I1463" s="226"/>
      <c r="J1463" s="226"/>
      <c r="K1463" s="226"/>
      <c r="L1463" s="221"/>
      <c r="M1463" s="221"/>
      <c r="N1463" s="221"/>
    </row>
    <row r="1464" spans="1:14" x14ac:dyDescent="0.3">
      <c r="A1464" s="225" t="str">
        <f>Лист3!B91</f>
        <v>Сахар (песок)</v>
      </c>
      <c r="B1464" s="225">
        <f>Лист3!C91</f>
        <v>12</v>
      </c>
      <c r="C1464" s="225">
        <f>Лист3!D91</f>
        <v>13</v>
      </c>
      <c r="D1464" s="225">
        <f>Лист3!E91</f>
        <v>12</v>
      </c>
      <c r="E1464" s="225">
        <f>Лист3!F91</f>
        <v>13</v>
      </c>
      <c r="F1464" s="226"/>
      <c r="G1464" s="226"/>
      <c r="H1464" s="135"/>
      <c r="I1464" s="135"/>
      <c r="J1464" s="135"/>
      <c r="K1464" s="135"/>
      <c r="L1464" s="4"/>
      <c r="M1464" s="4"/>
      <c r="N1464" s="4"/>
    </row>
    <row r="1465" spans="1:14" x14ac:dyDescent="0.3">
      <c r="A1465" s="225" t="str">
        <f>Лист4!B7</f>
        <v>Сахар (песок)</v>
      </c>
      <c r="B1465" s="225">
        <f>Лист4!C7</f>
        <v>3</v>
      </c>
      <c r="C1465" s="225">
        <f>Лист4!D7</f>
        <v>4</v>
      </c>
      <c r="D1465" s="225">
        <f>Лист4!E7</f>
        <v>3</v>
      </c>
      <c r="E1465" s="225">
        <f>Лист4!F7</f>
        <v>4</v>
      </c>
      <c r="F1465" s="226"/>
      <c r="G1465" s="226"/>
      <c r="H1465" s="226"/>
      <c r="I1465" s="226"/>
      <c r="J1465" s="226"/>
      <c r="K1465" s="226"/>
      <c r="L1465" s="221"/>
      <c r="M1465" s="221"/>
      <c r="N1465" s="221"/>
    </row>
    <row r="1466" spans="1:14" x14ac:dyDescent="0.3">
      <c r="A1466" s="225" t="str">
        <f>Лист4!B13</f>
        <v>Сахар (песок)</v>
      </c>
      <c r="B1466" s="225">
        <f>Лист4!C13</f>
        <v>10</v>
      </c>
      <c r="C1466" s="225">
        <f>Лист4!D13</f>
        <v>12</v>
      </c>
      <c r="D1466" s="225">
        <f>Лист4!E13</f>
        <v>10</v>
      </c>
      <c r="E1466" s="225">
        <f>Лист4!F13</f>
        <v>12</v>
      </c>
      <c r="F1466" s="226"/>
      <c r="G1466" s="226"/>
      <c r="H1466" s="135"/>
      <c r="I1466" s="135"/>
      <c r="J1466" s="135"/>
      <c r="K1466" s="135"/>
      <c r="L1466" s="4"/>
      <c r="M1466" s="4"/>
      <c r="N1466" s="4"/>
    </row>
    <row r="1467" spans="1:14" x14ac:dyDescent="0.3">
      <c r="A1467" s="225" t="str">
        <f>Лист4!B61</f>
        <v>Сахар (песок)</v>
      </c>
      <c r="B1467" s="225">
        <f>Лист4!C61</f>
        <v>10</v>
      </c>
      <c r="C1467" s="225">
        <f>Лист4!D61</f>
        <v>13</v>
      </c>
      <c r="D1467" s="225">
        <f>Лист4!E61</f>
        <v>10</v>
      </c>
      <c r="E1467" s="225">
        <f>Лист4!F61</f>
        <v>13</v>
      </c>
      <c r="F1467" s="226"/>
      <c r="G1467" s="226"/>
      <c r="H1467" s="226"/>
      <c r="I1467" s="226"/>
      <c r="J1467" s="226"/>
      <c r="K1467" s="226"/>
      <c r="L1467" s="221"/>
      <c r="M1467" s="221"/>
      <c r="N1467" s="221"/>
    </row>
    <row r="1468" spans="1:14" x14ac:dyDescent="0.3">
      <c r="A1468" s="225" t="str">
        <f>Лист4!B91</f>
        <v>Сахар (песок)</v>
      </c>
      <c r="B1468" s="225">
        <f>Лист4!C91</f>
        <v>7</v>
      </c>
      <c r="C1468" s="225">
        <f>Лист4!D91</f>
        <v>7</v>
      </c>
      <c r="D1468" s="225">
        <f>Лист4!E91</f>
        <v>7</v>
      </c>
      <c r="E1468" s="225">
        <f>Лист4!F91</f>
        <v>7</v>
      </c>
      <c r="F1468" s="226"/>
      <c r="G1468" s="226"/>
      <c r="H1468" s="226"/>
      <c r="I1468" s="226"/>
      <c r="J1468" s="226"/>
      <c r="K1468" s="226"/>
      <c r="L1468" s="221"/>
      <c r="M1468" s="221"/>
      <c r="N1468" s="221"/>
    </row>
    <row r="1469" spans="1:14" x14ac:dyDescent="0.3">
      <c r="A1469" s="225" t="str">
        <f>Лист4!B99</f>
        <v>Сахар (песок)</v>
      </c>
      <c r="B1469" s="225">
        <f>Лист4!C99</f>
        <v>10</v>
      </c>
      <c r="C1469" s="225">
        <f>Лист4!D99</f>
        <v>13</v>
      </c>
      <c r="D1469" s="225">
        <f>Лист4!E99</f>
        <v>10</v>
      </c>
      <c r="E1469" s="225">
        <f>Лист4!F99</f>
        <v>13</v>
      </c>
      <c r="F1469" s="226"/>
      <c r="G1469" s="226"/>
      <c r="H1469" s="226"/>
      <c r="I1469" s="226"/>
      <c r="J1469" s="226"/>
      <c r="K1469" s="226"/>
      <c r="L1469" s="221"/>
      <c r="M1469" s="221"/>
      <c r="N1469" s="221"/>
    </row>
    <row r="1470" spans="1:14" x14ac:dyDescent="0.3">
      <c r="A1470" s="225" t="str">
        <f>Лист5!B7</f>
        <v>Сахар (песок)</v>
      </c>
      <c r="B1470" s="225">
        <f>Лист5!C7</f>
        <v>3</v>
      </c>
      <c r="C1470" s="225">
        <f>Лист5!D7</f>
        <v>4</v>
      </c>
      <c r="D1470" s="225">
        <f>Лист5!E7</f>
        <v>3</v>
      </c>
      <c r="E1470" s="225">
        <f>Лист5!F7</f>
        <v>4</v>
      </c>
      <c r="F1470" s="226"/>
      <c r="G1470" s="226"/>
      <c r="H1470" s="226"/>
      <c r="I1470" s="226"/>
      <c r="J1470" s="226"/>
      <c r="K1470" s="226"/>
      <c r="L1470" s="221"/>
      <c r="M1470" s="221"/>
      <c r="N1470" s="221"/>
    </row>
    <row r="1471" spans="1:14" x14ac:dyDescent="0.3">
      <c r="A1471" s="225" t="str">
        <f>Лист5!B13</f>
        <v>Сахар (песок)</v>
      </c>
      <c r="B1471" s="225">
        <f>Лист5!C13</f>
        <v>10</v>
      </c>
      <c r="C1471" s="225">
        <f>Лист5!D13</f>
        <v>12</v>
      </c>
      <c r="D1471" s="225">
        <f>Лист5!E13</f>
        <v>10</v>
      </c>
      <c r="E1471" s="225">
        <f>Лист5!F13</f>
        <v>12</v>
      </c>
      <c r="F1471" s="226"/>
      <c r="G1471" s="226"/>
      <c r="H1471" s="226"/>
      <c r="I1471" s="226"/>
      <c r="J1471" s="226"/>
      <c r="K1471" s="226"/>
      <c r="L1471" s="221"/>
      <c r="M1471" s="221"/>
      <c r="N1471" s="221"/>
    </row>
    <row r="1472" spans="1:14" x14ac:dyDescent="0.3">
      <c r="A1472" s="225" t="str">
        <f>Лист5!B65</f>
        <v>Сахар (песок)</v>
      </c>
      <c r="B1472" s="225">
        <f>Лист5!C65</f>
        <v>11</v>
      </c>
      <c r="C1472" s="225">
        <f>Лист5!D65</f>
        <v>13</v>
      </c>
      <c r="D1472" s="225">
        <f>Лист5!E65</f>
        <v>11</v>
      </c>
      <c r="E1472" s="225">
        <f>Лист5!F65</f>
        <v>13</v>
      </c>
      <c r="F1472" s="226"/>
      <c r="G1472" s="226"/>
      <c r="H1472" s="226"/>
      <c r="I1472" s="226"/>
      <c r="J1472" s="226"/>
      <c r="K1472" s="226"/>
      <c r="L1472" s="221"/>
      <c r="M1472" s="221"/>
      <c r="N1472" s="221"/>
    </row>
    <row r="1473" spans="1:14" x14ac:dyDescent="0.3">
      <c r="A1473" s="225" t="str">
        <f>Лист5!B84</f>
        <v>Сахар (песок)</v>
      </c>
      <c r="B1473" s="225">
        <f>Лист5!C84</f>
        <v>10</v>
      </c>
      <c r="C1473" s="225">
        <f>Лист5!D84</f>
        <v>13</v>
      </c>
      <c r="D1473" s="225">
        <f>Лист5!E84</f>
        <v>10</v>
      </c>
      <c r="E1473" s="225">
        <f>Лист5!F84</f>
        <v>13</v>
      </c>
      <c r="F1473" s="226"/>
      <c r="G1473" s="226"/>
      <c r="H1473" s="135"/>
      <c r="I1473" s="135"/>
      <c r="J1473" s="135"/>
      <c r="K1473" s="135"/>
      <c r="L1473" s="4"/>
      <c r="M1473" s="4"/>
      <c r="N1473" s="4"/>
    </row>
    <row r="1474" spans="1:14" x14ac:dyDescent="0.3">
      <c r="A1474" s="225" t="str">
        <f>Лист6!B8</f>
        <v>Сахар (песок)</v>
      </c>
      <c r="B1474" s="225">
        <f>Лист6!C8</f>
        <v>3</v>
      </c>
      <c r="C1474" s="225">
        <f>Лист6!D8</f>
        <v>4</v>
      </c>
      <c r="D1474" s="225">
        <f>Лист6!E8</f>
        <v>3</v>
      </c>
      <c r="E1474" s="225">
        <f>Лист6!F8</f>
        <v>4</v>
      </c>
      <c r="F1474" s="226"/>
      <c r="G1474" s="226"/>
      <c r="H1474" s="135"/>
      <c r="I1474" s="135"/>
      <c r="J1474" s="135"/>
      <c r="K1474" s="135"/>
      <c r="L1474" s="4"/>
      <c r="M1474" s="4"/>
      <c r="N1474" s="4"/>
    </row>
    <row r="1475" spans="1:14" x14ac:dyDescent="0.3">
      <c r="A1475" s="225" t="str">
        <f>Лист6!B13</f>
        <v>Сахар (песок)</v>
      </c>
      <c r="B1475" s="225">
        <f>Лист6!C13</f>
        <v>11</v>
      </c>
      <c r="C1475" s="225">
        <f>Лист6!D13</f>
        <v>13</v>
      </c>
      <c r="D1475" s="225">
        <f>Лист6!E13</f>
        <v>11</v>
      </c>
      <c r="E1475" s="225">
        <f>Лист6!F13</f>
        <v>13</v>
      </c>
      <c r="F1475" s="226"/>
      <c r="G1475" s="226"/>
      <c r="H1475" s="135"/>
      <c r="I1475" s="135"/>
      <c r="J1475" s="135"/>
      <c r="K1475" s="135"/>
      <c r="L1475" s="4"/>
      <c r="M1475" s="4"/>
      <c r="N1475" s="4"/>
    </row>
    <row r="1476" spans="1:14" x14ac:dyDescent="0.3">
      <c r="A1476" s="225" t="str">
        <f>Лист6!B56</f>
        <v>Сахар (песок)</v>
      </c>
      <c r="B1476" s="225">
        <f>Лист6!C56</f>
        <v>8</v>
      </c>
      <c r="C1476" s="225">
        <f>Лист6!D56</f>
        <v>13</v>
      </c>
      <c r="D1476" s="225">
        <f>Лист6!E56</f>
        <v>8</v>
      </c>
      <c r="E1476" s="225">
        <f>Лист6!F56</f>
        <v>13</v>
      </c>
      <c r="F1476" s="226"/>
      <c r="G1476" s="226"/>
      <c r="H1476" s="135"/>
      <c r="I1476" s="135"/>
      <c r="J1476" s="135"/>
      <c r="K1476" s="135"/>
      <c r="L1476" s="4"/>
      <c r="M1476" s="4"/>
      <c r="N1476" s="4"/>
    </row>
    <row r="1477" spans="1:14" x14ac:dyDescent="0.3">
      <c r="A1477" s="225" t="str">
        <f>Лист6!B85</f>
        <v>Сахар (песок)</v>
      </c>
      <c r="B1477" s="225">
        <f>Лист6!C85</f>
        <v>3</v>
      </c>
      <c r="C1477" s="225">
        <f>Лист6!D85</f>
        <v>3</v>
      </c>
      <c r="D1477" s="225">
        <f>Лист6!E85</f>
        <v>3</v>
      </c>
      <c r="E1477" s="225">
        <f>Лист6!F85</f>
        <v>3</v>
      </c>
      <c r="F1477" s="226"/>
      <c r="G1477" s="226"/>
      <c r="H1477" s="226"/>
      <c r="I1477" s="226"/>
      <c r="J1477" s="226"/>
      <c r="K1477" s="226"/>
      <c r="L1477" s="221"/>
      <c r="M1477" s="221"/>
      <c r="N1477" s="221"/>
    </row>
    <row r="1478" spans="1:14" x14ac:dyDescent="0.3">
      <c r="A1478" s="225" t="str">
        <f>Лист6!B88</f>
        <v>Сахар (песок)</v>
      </c>
      <c r="B1478" s="225">
        <f>Лист6!C88</f>
        <v>10</v>
      </c>
      <c r="C1478" s="225">
        <f>Лист6!D88</f>
        <v>13</v>
      </c>
      <c r="D1478" s="225">
        <f>Лист6!E88</f>
        <v>10</v>
      </c>
      <c r="E1478" s="225">
        <f>Лист6!F88</f>
        <v>13</v>
      </c>
      <c r="F1478" s="226"/>
      <c r="G1478" s="226"/>
      <c r="H1478" s="226"/>
      <c r="I1478" s="226"/>
      <c r="J1478" s="226"/>
      <c r="K1478" s="226"/>
      <c r="L1478" s="221"/>
      <c r="M1478" s="221"/>
      <c r="N1478" s="221"/>
    </row>
    <row r="1479" spans="1:14" x14ac:dyDescent="0.3">
      <c r="A1479" s="225" t="str">
        <f>Лист7!B9</f>
        <v>Сахар (песок)</v>
      </c>
      <c r="B1479" s="225">
        <f>Лист7!C9</f>
        <v>3</v>
      </c>
      <c r="C1479" s="225">
        <f>Лист7!D9</f>
        <v>4</v>
      </c>
      <c r="D1479" s="225">
        <f>Лист7!E9</f>
        <v>3</v>
      </c>
      <c r="E1479" s="225">
        <f>Лист7!F9</f>
        <v>4</v>
      </c>
      <c r="F1479" s="226"/>
      <c r="G1479" s="226"/>
      <c r="H1479" s="226"/>
      <c r="I1479" s="226"/>
      <c r="J1479" s="226"/>
      <c r="K1479" s="226"/>
      <c r="L1479" s="221"/>
      <c r="M1479" s="221"/>
      <c r="N1479" s="221"/>
    </row>
    <row r="1480" spans="1:14" x14ac:dyDescent="0.3">
      <c r="A1480" s="225" t="str">
        <f>Лист7!B13</f>
        <v>Сахар (песок)</v>
      </c>
      <c r="B1480" s="225">
        <f>Лист7!C13</f>
        <v>10</v>
      </c>
      <c r="C1480" s="225">
        <f>Лист7!D13</f>
        <v>12</v>
      </c>
      <c r="D1480" s="225">
        <f>Лист7!E13</f>
        <v>10</v>
      </c>
      <c r="E1480" s="225">
        <f>Лист7!F13</f>
        <v>12</v>
      </c>
      <c r="F1480" s="220"/>
      <c r="G1480" s="220"/>
      <c r="H1480" s="2"/>
      <c r="I1480" s="2"/>
      <c r="J1480" s="2"/>
      <c r="K1480" s="2"/>
      <c r="L1480" s="2"/>
      <c r="M1480" s="2"/>
      <c r="N1480" s="2"/>
    </row>
    <row r="1481" spans="1:14" x14ac:dyDescent="0.3">
      <c r="A1481" s="225" t="str">
        <f>Лист7!B67</f>
        <v>Сахар (песок)</v>
      </c>
      <c r="B1481" s="225">
        <f>Лист7!C67</f>
        <v>10</v>
      </c>
      <c r="C1481" s="225">
        <f>Лист7!D67</f>
        <v>13</v>
      </c>
      <c r="D1481" s="225">
        <f>Лист7!E67</f>
        <v>10</v>
      </c>
      <c r="E1481" s="225">
        <f>Лист7!F67</f>
        <v>13</v>
      </c>
      <c r="F1481" s="226"/>
      <c r="G1481" s="226"/>
      <c r="H1481" s="135"/>
      <c r="I1481" s="135"/>
      <c r="J1481" s="135"/>
      <c r="K1481" s="135"/>
      <c r="L1481" s="4"/>
      <c r="M1481" s="4"/>
      <c r="N1481" s="4"/>
    </row>
    <row r="1482" spans="1:14" x14ac:dyDescent="0.3">
      <c r="A1482" s="225" t="str">
        <f>Лист7!B98</f>
        <v>Сахар (песок)</v>
      </c>
      <c r="B1482" s="225">
        <f>Лист7!C98</f>
        <v>2</v>
      </c>
      <c r="C1482" s="225">
        <f>Лист7!D98</f>
        <v>2</v>
      </c>
      <c r="D1482" s="225">
        <f>Лист7!E98</f>
        <v>2</v>
      </c>
      <c r="E1482" s="225">
        <f>Лист7!F98</f>
        <v>2</v>
      </c>
      <c r="F1482" s="226"/>
      <c r="G1482" s="226"/>
      <c r="H1482" s="135"/>
      <c r="I1482" s="135"/>
      <c r="J1482" s="135"/>
      <c r="K1482" s="135"/>
      <c r="L1482" s="4"/>
      <c r="M1482" s="4"/>
      <c r="N1482" s="4"/>
    </row>
    <row r="1483" spans="1:14" x14ac:dyDescent="0.3">
      <c r="A1483" s="225" t="str">
        <f>Лист7!B103</f>
        <v>Сахар (песок)</v>
      </c>
      <c r="B1483" s="225">
        <f>Лист7!C103</f>
        <v>2</v>
      </c>
      <c r="C1483" s="225">
        <f>Лист7!D103</f>
        <v>2</v>
      </c>
      <c r="D1483" s="225">
        <f>Лист7!E103</f>
        <v>2</v>
      </c>
      <c r="E1483" s="225">
        <f>Лист7!F103</f>
        <v>2</v>
      </c>
      <c r="F1483" s="226"/>
      <c r="G1483" s="226"/>
      <c r="H1483" s="135"/>
      <c r="I1483" s="135"/>
      <c r="J1483" s="135"/>
      <c r="K1483" s="135"/>
      <c r="L1483" s="4"/>
      <c r="M1483" s="4"/>
      <c r="N1483" s="4"/>
    </row>
    <row r="1484" spans="1:14" x14ac:dyDescent="0.3">
      <c r="A1484" s="225" t="str">
        <f>Лист7!B106</f>
        <v>Сахар (песок)</v>
      </c>
      <c r="B1484" s="225">
        <f>Лист7!C106</f>
        <v>10</v>
      </c>
      <c r="C1484" s="225">
        <f>Лист7!D106</f>
        <v>13</v>
      </c>
      <c r="D1484" s="225">
        <f>Лист7!E106</f>
        <v>10</v>
      </c>
      <c r="E1484" s="225">
        <f>Лист7!F106</f>
        <v>13</v>
      </c>
      <c r="F1484" s="226"/>
      <c r="G1484" s="226"/>
      <c r="H1484" s="135"/>
      <c r="I1484" s="135"/>
      <c r="J1484" s="135"/>
      <c r="K1484" s="135"/>
      <c r="L1484" s="4"/>
      <c r="M1484" s="4"/>
      <c r="N1484" s="4"/>
    </row>
    <row r="1485" spans="1:14" x14ac:dyDescent="0.3">
      <c r="A1485" s="225" t="str">
        <f>Лист8!B9</f>
        <v>Сахар (песок)</v>
      </c>
      <c r="B1485" s="225">
        <f>Лист8!C9</f>
        <v>3</v>
      </c>
      <c r="C1485" s="225">
        <f>Лист8!D9</f>
        <v>4</v>
      </c>
      <c r="D1485" s="225">
        <f>Лист8!E9</f>
        <v>3</v>
      </c>
      <c r="E1485" s="225">
        <f>Лист8!F9</f>
        <v>4</v>
      </c>
      <c r="F1485" s="226"/>
      <c r="G1485" s="226"/>
      <c r="H1485" s="135"/>
      <c r="I1485" s="135"/>
      <c r="J1485" s="135"/>
      <c r="K1485" s="135"/>
      <c r="L1485" s="4"/>
      <c r="M1485" s="4"/>
      <c r="N1485" s="4"/>
    </row>
    <row r="1486" spans="1:14" x14ac:dyDescent="0.3">
      <c r="A1486" s="225" t="str">
        <f>Лист8!B13</f>
        <v>Сахар (песок)</v>
      </c>
      <c r="B1486" s="225">
        <f>Лист8!C13</f>
        <v>10</v>
      </c>
      <c r="C1486" s="225">
        <f>Лист8!D13</f>
        <v>12</v>
      </c>
      <c r="D1486" s="225">
        <f>Лист8!E13</f>
        <v>10</v>
      </c>
      <c r="E1486" s="225">
        <f>Лист8!F13</f>
        <v>12</v>
      </c>
      <c r="F1486" s="226"/>
      <c r="G1486" s="226"/>
      <c r="H1486" s="135"/>
      <c r="I1486" s="135"/>
      <c r="J1486" s="135"/>
      <c r="K1486" s="135"/>
      <c r="L1486" s="4"/>
      <c r="M1486" s="4"/>
      <c r="N1486" s="4"/>
    </row>
    <row r="1487" spans="1:14" x14ac:dyDescent="0.3">
      <c r="A1487" s="225" t="str">
        <f>Лист8!B56</f>
        <v>Сахар (песок)</v>
      </c>
      <c r="B1487" s="225">
        <f>Лист8!C56</f>
        <v>10</v>
      </c>
      <c r="C1487" s="225">
        <f>Лист8!D56</f>
        <v>13</v>
      </c>
      <c r="D1487" s="225">
        <f>Лист8!E56</f>
        <v>10</v>
      </c>
      <c r="E1487" s="225">
        <f>Лист8!F56</f>
        <v>13</v>
      </c>
      <c r="F1487" s="220"/>
      <c r="G1487" s="220"/>
      <c r="H1487" s="2"/>
      <c r="I1487" s="2"/>
      <c r="J1487" s="2"/>
      <c r="K1487" s="2"/>
      <c r="L1487" s="2"/>
      <c r="M1487" s="2"/>
      <c r="N1487" s="2"/>
    </row>
    <row r="1488" spans="1:14" x14ac:dyDescent="0.3">
      <c r="A1488" s="225" t="str">
        <f>Лист8!B80</f>
        <v>Сахар (песок)</v>
      </c>
      <c r="B1488" s="225">
        <f>Лист8!C80</f>
        <v>3</v>
      </c>
      <c r="C1488" s="225">
        <f>Лист8!D80</f>
        <v>6</v>
      </c>
      <c r="D1488" s="225">
        <f>Лист8!E80</f>
        <v>3</v>
      </c>
      <c r="E1488" s="225">
        <f>Лист8!F80</f>
        <v>6</v>
      </c>
      <c r="F1488" s="220"/>
      <c r="G1488" s="220"/>
      <c r="H1488" s="2"/>
      <c r="I1488" s="2"/>
      <c r="J1488" s="2"/>
      <c r="K1488" s="2"/>
      <c r="L1488" s="2"/>
      <c r="M1488" s="2"/>
      <c r="N1488" s="2"/>
    </row>
    <row r="1489" spans="1:14" x14ac:dyDescent="0.3">
      <c r="A1489" s="225" t="str">
        <f>Лист8!B87</f>
        <v>Сахар (песок)</v>
      </c>
      <c r="B1489" s="225">
        <f>Лист8!C87</f>
        <v>10</v>
      </c>
      <c r="C1489" s="225">
        <f>Лист8!D87</f>
        <v>13</v>
      </c>
      <c r="D1489" s="225">
        <f>Лист8!E87</f>
        <v>10</v>
      </c>
      <c r="E1489" s="225">
        <f>Лист8!F87</f>
        <v>13</v>
      </c>
      <c r="F1489" s="226"/>
      <c r="G1489" s="226"/>
      <c r="H1489" s="226"/>
      <c r="I1489" s="226"/>
      <c r="J1489" s="226"/>
      <c r="K1489" s="226"/>
      <c r="L1489" s="221"/>
      <c r="M1489" s="221"/>
      <c r="N1489" s="221"/>
    </row>
    <row r="1490" spans="1:14" x14ac:dyDescent="0.3">
      <c r="A1490" s="225" t="str">
        <f>Лист9!B7</f>
        <v>Сахар (песок)</v>
      </c>
      <c r="B1490" s="225">
        <f>Лист9!C7</f>
        <v>3</v>
      </c>
      <c r="C1490" s="225">
        <f>Лист9!D7</f>
        <v>4</v>
      </c>
      <c r="D1490" s="225">
        <f>Лист9!E7</f>
        <v>3</v>
      </c>
      <c r="E1490" s="225">
        <f>Лист9!F7</f>
        <v>4</v>
      </c>
      <c r="F1490" s="220"/>
      <c r="G1490" s="220"/>
      <c r="H1490" s="3"/>
      <c r="I1490" s="3"/>
      <c r="J1490" s="3"/>
      <c r="K1490" s="3"/>
      <c r="L1490" s="3"/>
      <c r="M1490" s="3"/>
      <c r="N1490" s="3"/>
    </row>
    <row r="1491" spans="1:14" x14ac:dyDescent="0.3">
      <c r="A1491" s="225" t="str">
        <f>Лист9!B14</f>
        <v>Сахар (песок)</v>
      </c>
      <c r="B1491" s="225">
        <f>Лист9!C14</f>
        <v>11</v>
      </c>
      <c r="C1491" s="225">
        <f>Лист9!D14</f>
        <v>13</v>
      </c>
      <c r="D1491" s="225">
        <f>Лист9!E14</f>
        <v>11</v>
      </c>
      <c r="E1491" s="225">
        <f>Лист9!F14</f>
        <v>13</v>
      </c>
      <c r="F1491" s="220"/>
      <c r="G1491" s="220"/>
      <c r="H1491" s="3"/>
      <c r="I1491" s="3"/>
      <c r="J1491" s="3"/>
      <c r="K1491" s="3"/>
      <c r="L1491" s="3"/>
      <c r="M1491" s="3"/>
      <c r="N1491" s="3"/>
    </row>
    <row r="1492" spans="1:14" x14ac:dyDescent="0.3">
      <c r="A1492" s="225" t="str">
        <f>Лист9!B69</f>
        <v>Сахар (песок)</v>
      </c>
      <c r="B1492" s="225">
        <f>Лист9!C69</f>
        <v>8</v>
      </c>
      <c r="C1492" s="225">
        <f>Лист9!D69</f>
        <v>13</v>
      </c>
      <c r="D1492" s="225">
        <f>Лист9!E69</f>
        <v>8</v>
      </c>
      <c r="E1492" s="225">
        <f>Лист9!F69</f>
        <v>13</v>
      </c>
      <c r="F1492" s="220"/>
      <c r="G1492" s="220"/>
      <c r="H1492" s="2"/>
      <c r="I1492" s="2"/>
      <c r="J1492" s="2"/>
      <c r="K1492" s="2"/>
      <c r="L1492" s="2"/>
      <c r="M1492" s="2"/>
      <c r="N1492" s="2"/>
    </row>
    <row r="1493" spans="1:14" x14ac:dyDescent="0.3">
      <c r="A1493" s="225" t="str">
        <f>Лист9!B81</f>
        <v>Сахар (песок)</v>
      </c>
      <c r="B1493" s="225">
        <f>Лист9!C81</f>
        <v>9</v>
      </c>
      <c r="C1493" s="225">
        <f>Лист9!D81</f>
        <v>10</v>
      </c>
      <c r="D1493" s="225">
        <f>Лист9!E81</f>
        <v>9</v>
      </c>
      <c r="E1493" s="225">
        <f>Лист9!F81</f>
        <v>10</v>
      </c>
      <c r="F1493" s="220"/>
      <c r="G1493" s="220"/>
      <c r="H1493" s="2"/>
      <c r="I1493" s="2"/>
      <c r="J1493" s="2"/>
      <c r="K1493" s="2"/>
      <c r="L1493" s="2"/>
      <c r="M1493" s="2"/>
      <c r="N1493" s="2"/>
    </row>
    <row r="1494" spans="1:14" x14ac:dyDescent="0.3">
      <c r="A1494" s="225" t="str">
        <f>Лист9!B85</f>
        <v>Сахар (песок)</v>
      </c>
      <c r="B1494" s="225">
        <f>Лист9!C85</f>
        <v>10</v>
      </c>
      <c r="C1494" s="225">
        <f>Лист9!D85</f>
        <v>13</v>
      </c>
      <c r="D1494" s="225">
        <f>Лист9!E85</f>
        <v>10</v>
      </c>
      <c r="E1494" s="225">
        <f>Лист9!F85</f>
        <v>13</v>
      </c>
      <c r="F1494" s="226"/>
      <c r="G1494" s="226"/>
      <c r="H1494" s="226"/>
      <c r="I1494" s="226"/>
      <c r="J1494" s="226"/>
      <c r="K1494" s="226"/>
      <c r="L1494" s="221"/>
      <c r="M1494" s="221"/>
      <c r="N1494" s="221"/>
    </row>
    <row r="1495" spans="1:14" x14ac:dyDescent="0.3">
      <c r="A1495" s="225" t="str">
        <f>Лист10!B8</f>
        <v>Сахар (песок)</v>
      </c>
      <c r="B1495" s="225">
        <f>Лист10!C8</f>
        <v>3</v>
      </c>
      <c r="C1495" s="225">
        <f>Лист10!D8</f>
        <v>4</v>
      </c>
      <c r="D1495" s="225">
        <f>Лист10!E8</f>
        <v>3</v>
      </c>
      <c r="E1495" s="225">
        <f>Лист10!F8</f>
        <v>4</v>
      </c>
      <c r="F1495" s="226"/>
      <c r="G1495" s="226"/>
      <c r="H1495" s="226"/>
      <c r="I1495" s="226"/>
      <c r="J1495" s="226"/>
      <c r="K1495" s="226"/>
      <c r="L1495" s="221"/>
      <c r="M1495" s="221"/>
      <c r="N1495" s="221"/>
    </row>
    <row r="1496" spans="1:14" x14ac:dyDescent="0.3">
      <c r="A1496" s="225" t="str">
        <f>Лист10!B13</f>
        <v>Сахар (песок)</v>
      </c>
      <c r="B1496" s="225">
        <f>Лист10!C13</f>
        <v>10</v>
      </c>
      <c r="C1496" s="225">
        <f>Лист10!D13</f>
        <v>12</v>
      </c>
      <c r="D1496" s="225">
        <f>Лист10!E13</f>
        <v>10</v>
      </c>
      <c r="E1496" s="225">
        <f>Лист10!F13</f>
        <v>12</v>
      </c>
      <c r="F1496" s="226"/>
      <c r="G1496" s="226"/>
      <c r="H1496" s="226"/>
      <c r="I1496" s="226"/>
      <c r="J1496" s="226"/>
      <c r="K1496" s="226"/>
      <c r="L1496" s="221"/>
      <c r="M1496" s="221"/>
      <c r="N1496" s="221"/>
    </row>
    <row r="1497" spans="1:14" x14ac:dyDescent="0.3">
      <c r="A1497" s="225" t="str">
        <f>Лист10!B66</f>
        <v>Сахар (песок)</v>
      </c>
      <c r="B1497" s="225">
        <f>Лист10!C66</f>
        <v>10</v>
      </c>
      <c r="C1497" s="225">
        <f>Лист10!D66</f>
        <v>12</v>
      </c>
      <c r="D1497" s="225">
        <f>Лист10!E66</f>
        <v>10</v>
      </c>
      <c r="E1497" s="225">
        <f>Лист10!F66</f>
        <v>12</v>
      </c>
      <c r="F1497" s="226"/>
      <c r="G1497" s="226"/>
      <c r="H1497" s="135"/>
      <c r="I1497" s="135"/>
      <c r="J1497" s="135"/>
      <c r="K1497" s="135"/>
      <c r="L1497" s="4"/>
      <c r="M1497" s="4"/>
      <c r="N1497" s="4"/>
    </row>
    <row r="1498" spans="1:14" x14ac:dyDescent="0.3">
      <c r="A1498" s="225" t="str">
        <f>Лист11!B88</f>
        <v>Сахар (песок)</v>
      </c>
      <c r="B1498" s="225">
        <f>Лист11!C88</f>
        <v>3</v>
      </c>
      <c r="C1498" s="225">
        <f>Лист11!D88</f>
        <v>3</v>
      </c>
      <c r="D1498" s="225">
        <f>Лист11!E88</f>
        <v>3</v>
      </c>
      <c r="E1498" s="225">
        <f>Лист11!F88</f>
        <v>3</v>
      </c>
      <c r="F1498" s="220"/>
      <c r="G1498" s="220"/>
      <c r="H1498" s="3"/>
      <c r="I1498" s="3"/>
      <c r="J1498" s="3"/>
      <c r="K1498" s="3"/>
      <c r="L1498" s="3"/>
      <c r="M1498" s="3"/>
      <c r="N1498" s="3"/>
    </row>
    <row r="1499" spans="1:14" x14ac:dyDescent="0.3">
      <c r="A1499" s="225" t="str">
        <f>Лист10!B86</f>
        <v>Сахар (песок)</v>
      </c>
      <c r="B1499" s="225">
        <f>Лист10!C86</f>
        <v>10</v>
      </c>
      <c r="C1499" s="225">
        <f>Лист10!D86</f>
        <v>13</v>
      </c>
      <c r="D1499" s="225">
        <f>Лист10!E86</f>
        <v>10</v>
      </c>
      <c r="E1499" s="225">
        <f>Лист10!F86</f>
        <v>13</v>
      </c>
      <c r="F1499" s="226"/>
      <c r="G1499" s="226"/>
      <c r="H1499" s="226"/>
      <c r="I1499" s="226"/>
      <c r="J1499" s="226"/>
      <c r="K1499" s="226"/>
      <c r="L1499" s="221"/>
      <c r="M1499" s="221"/>
      <c r="N1499" s="221"/>
    </row>
    <row r="1500" spans="1:14" x14ac:dyDescent="0.3">
      <c r="A1500" s="225" t="str">
        <f>Лист11!B74</f>
        <v>Сахар (песок)</v>
      </c>
      <c r="B1500" s="225">
        <f>Лист11!C74</f>
        <v>3</v>
      </c>
      <c r="C1500" s="225">
        <f>Лист11!D74</f>
        <v>5</v>
      </c>
      <c r="D1500" s="225">
        <f>Лист11!E74</f>
        <v>3</v>
      </c>
      <c r="E1500" s="225">
        <f>Лист11!F74</f>
        <v>5</v>
      </c>
      <c r="F1500" s="226"/>
      <c r="G1500" s="226"/>
      <c r="H1500" s="226"/>
      <c r="I1500" s="226"/>
      <c r="J1500" s="226"/>
      <c r="K1500" s="226"/>
      <c r="L1500" s="221"/>
      <c r="M1500" s="221"/>
      <c r="N1500" s="221"/>
    </row>
    <row r="1501" spans="1:14" x14ac:dyDescent="0.3">
      <c r="A1501" s="225" t="str">
        <f>Лист11!B12</f>
        <v>Сахар (песок)</v>
      </c>
      <c r="B1501" s="225">
        <f>Лист11!C12</f>
        <v>10</v>
      </c>
      <c r="C1501" s="225">
        <f>Лист11!D12</f>
        <v>12</v>
      </c>
      <c r="D1501" s="225">
        <f>Лист11!E12</f>
        <v>10</v>
      </c>
      <c r="E1501" s="225">
        <f>Лист11!F12</f>
        <v>12</v>
      </c>
      <c r="F1501" s="226"/>
      <c r="G1501" s="226"/>
      <c r="H1501" s="226"/>
      <c r="I1501" s="226"/>
      <c r="J1501" s="226"/>
      <c r="K1501" s="226"/>
      <c r="L1501" s="221"/>
      <c r="M1501" s="221"/>
      <c r="N1501" s="221"/>
    </row>
    <row r="1502" spans="1:14" x14ac:dyDescent="0.3">
      <c r="A1502" s="225" t="str">
        <f>Лист11!B60</f>
        <v>Сахар (песок)</v>
      </c>
      <c r="B1502" s="225">
        <f>Лист11!C60</f>
        <v>11</v>
      </c>
      <c r="C1502" s="225">
        <f>Лист11!D60</f>
        <v>13</v>
      </c>
      <c r="D1502" s="225">
        <f>Лист11!E60</f>
        <v>11</v>
      </c>
      <c r="E1502" s="225">
        <f>Лист11!F60</f>
        <v>13</v>
      </c>
      <c r="F1502" s="220"/>
      <c r="G1502" s="220"/>
      <c r="H1502" s="2"/>
      <c r="I1502" s="2"/>
      <c r="J1502" s="2"/>
      <c r="K1502" s="2"/>
      <c r="L1502" s="2"/>
      <c r="M1502" s="2"/>
      <c r="N1502" s="2"/>
    </row>
    <row r="1503" spans="1:14" x14ac:dyDescent="0.3">
      <c r="A1503" s="225" t="str">
        <f>Лист11!B79</f>
        <v>Сахар (песок)</v>
      </c>
      <c r="B1503" s="225">
        <f>Лист11!C79</f>
        <v>10</v>
      </c>
      <c r="C1503" s="225">
        <f>Лист11!D79</f>
        <v>13</v>
      </c>
      <c r="D1503" s="225">
        <f>Лист11!E79</f>
        <v>10</v>
      </c>
      <c r="E1503" s="225">
        <f>Лист11!F79</f>
        <v>13</v>
      </c>
      <c r="F1503" s="226"/>
      <c r="G1503" s="226"/>
      <c r="H1503" s="135"/>
      <c r="I1503" s="135"/>
      <c r="J1503" s="135"/>
      <c r="K1503" s="135"/>
      <c r="L1503" s="4"/>
      <c r="M1503" s="4"/>
      <c r="N1503" s="4"/>
    </row>
    <row r="1504" spans="1:14" x14ac:dyDescent="0.3">
      <c r="A1504" s="225" t="str">
        <f>Лист12!B9</f>
        <v>Сахар (песок)</v>
      </c>
      <c r="B1504" s="225">
        <f>Лист12!C9</f>
        <v>3</v>
      </c>
      <c r="C1504" s="225">
        <f>Лист12!D9</f>
        <v>4</v>
      </c>
      <c r="D1504" s="225">
        <f>Лист12!E9</f>
        <v>3</v>
      </c>
      <c r="E1504" s="225">
        <f>Лист12!F9</f>
        <v>4</v>
      </c>
      <c r="F1504" s="226"/>
      <c r="G1504" s="226"/>
      <c r="H1504" s="135"/>
      <c r="I1504" s="135"/>
      <c r="J1504" s="135"/>
      <c r="K1504" s="135"/>
      <c r="L1504" s="4"/>
      <c r="M1504" s="4"/>
      <c r="N1504" s="4"/>
    </row>
    <row r="1505" spans="1:14" x14ac:dyDescent="0.3">
      <c r="A1505" s="225" t="str">
        <f>Лист12!B13</f>
        <v>Сахар (песок)</v>
      </c>
      <c r="B1505" s="225">
        <f>Лист12!C13</f>
        <v>11</v>
      </c>
      <c r="C1505" s="225">
        <f>Лист12!D13</f>
        <v>13</v>
      </c>
      <c r="D1505" s="225">
        <f>Лист12!E13</f>
        <v>11</v>
      </c>
      <c r="E1505" s="225">
        <f>Лист12!F13</f>
        <v>13</v>
      </c>
      <c r="F1505" s="220"/>
      <c r="G1505" s="220"/>
      <c r="H1505" s="3"/>
      <c r="I1505" s="3"/>
      <c r="J1505" s="3"/>
      <c r="K1505" s="3"/>
      <c r="L1505" s="3"/>
      <c r="M1505" s="3"/>
      <c r="N1505" s="3"/>
    </row>
    <row r="1506" spans="1:14" x14ac:dyDescent="0.3">
      <c r="A1506" s="225" t="str">
        <f>Лист12!B71</f>
        <v>Сахар (песок)</v>
      </c>
      <c r="B1506" s="225">
        <f>Лист12!C71</f>
        <v>11</v>
      </c>
      <c r="C1506" s="225">
        <f>Лист12!D71</f>
        <v>14</v>
      </c>
      <c r="D1506" s="225">
        <f>Лист12!E71</f>
        <v>11</v>
      </c>
      <c r="E1506" s="225">
        <f>Лист12!F71</f>
        <v>14</v>
      </c>
      <c r="F1506" s="220"/>
      <c r="G1506" s="220"/>
      <c r="H1506" s="3"/>
      <c r="I1506" s="3"/>
      <c r="J1506" s="3"/>
      <c r="K1506" s="3"/>
      <c r="L1506" s="3"/>
      <c r="M1506" s="3"/>
      <c r="N1506" s="3"/>
    </row>
    <row r="1507" spans="1:14" x14ac:dyDescent="0.3">
      <c r="A1507" s="225" t="str">
        <f>Лист12!B101</f>
        <v>Сахар (песок)</v>
      </c>
      <c r="B1507" s="225">
        <f>Лист12!C101</f>
        <v>12</v>
      </c>
      <c r="C1507" s="225">
        <f>Лист12!D101</f>
        <v>12</v>
      </c>
      <c r="D1507" s="225">
        <f>Лист12!E101</f>
        <v>12</v>
      </c>
      <c r="E1507" s="225">
        <f>Лист12!F101</f>
        <v>12</v>
      </c>
      <c r="F1507" s="226"/>
      <c r="G1507" s="226"/>
      <c r="H1507" s="226"/>
      <c r="I1507" s="226"/>
      <c r="J1507" s="226"/>
      <c r="K1507" s="226"/>
      <c r="L1507" s="221"/>
      <c r="M1507" s="221"/>
      <c r="N1507" s="221"/>
    </row>
    <row r="1508" spans="1:14" x14ac:dyDescent="0.3">
      <c r="A1508" s="225" t="str">
        <f>Лист12!B107</f>
        <v>Сахар (песок)</v>
      </c>
      <c r="B1508" s="225">
        <f>Лист12!C107</f>
        <v>10</v>
      </c>
      <c r="C1508" s="225">
        <f>Лист12!D107</f>
        <v>13</v>
      </c>
      <c r="D1508" s="225">
        <f>Лист12!E107</f>
        <v>10</v>
      </c>
      <c r="E1508" s="225">
        <f>Лист12!F107</f>
        <v>13</v>
      </c>
      <c r="F1508" s="220"/>
      <c r="G1508" s="220"/>
      <c r="H1508" s="2"/>
      <c r="I1508" s="2"/>
      <c r="J1508" s="2"/>
      <c r="K1508" s="2"/>
      <c r="L1508" s="2"/>
      <c r="M1508" s="2"/>
      <c r="N1508" s="2"/>
    </row>
    <row r="1509" spans="1:14" x14ac:dyDescent="0.3">
      <c r="A1509" s="225" t="str">
        <f>Лист13!B10</f>
        <v>Сахар (песок)</v>
      </c>
      <c r="B1509" s="225">
        <f>Лист13!C10</f>
        <v>3</v>
      </c>
      <c r="C1509" s="225">
        <f>Лист13!D10</f>
        <v>4</v>
      </c>
      <c r="D1509" s="225">
        <f>Лист13!E10</f>
        <v>3</v>
      </c>
      <c r="E1509" s="225">
        <f>Лист13!F10</f>
        <v>4</v>
      </c>
      <c r="F1509" s="220"/>
      <c r="G1509" s="220"/>
      <c r="H1509" s="2"/>
      <c r="I1509" s="2"/>
      <c r="J1509" s="2"/>
      <c r="K1509" s="2"/>
      <c r="L1509" s="2"/>
      <c r="M1509" s="2"/>
      <c r="N1509" s="2"/>
    </row>
    <row r="1510" spans="1:14" x14ac:dyDescent="0.3">
      <c r="A1510" s="225" t="str">
        <f>Лист13!B14</f>
        <v>Сахар (песок)</v>
      </c>
      <c r="B1510" s="225">
        <f>Лист13!C14</f>
        <v>10</v>
      </c>
      <c r="C1510" s="225">
        <f>Лист13!D14</f>
        <v>12</v>
      </c>
      <c r="D1510" s="225">
        <f>Лист13!E14</f>
        <v>10</v>
      </c>
      <c r="E1510" s="225">
        <f>Лист13!F14</f>
        <v>12</v>
      </c>
      <c r="F1510" s="220"/>
      <c r="G1510" s="220"/>
      <c r="H1510" s="2"/>
      <c r="I1510" s="2"/>
      <c r="J1510" s="2"/>
      <c r="K1510" s="2"/>
      <c r="L1510" s="2"/>
      <c r="M1510" s="2"/>
      <c r="N1510" s="2"/>
    </row>
    <row r="1511" spans="1:14" x14ac:dyDescent="0.3">
      <c r="A1511" s="225" t="str">
        <f>Лист13!B65</f>
        <v>Сахар (песок)</v>
      </c>
      <c r="B1511" s="225">
        <f>Лист13!C65</f>
        <v>8</v>
      </c>
      <c r="C1511" s="225">
        <f>Лист13!D65</f>
        <v>13</v>
      </c>
      <c r="D1511" s="225">
        <f>Лист13!E65</f>
        <v>8</v>
      </c>
      <c r="E1511" s="225">
        <f>Лист13!F65</f>
        <v>13</v>
      </c>
      <c r="F1511" s="226"/>
      <c r="G1511" s="226"/>
      <c r="H1511" s="226"/>
      <c r="I1511" s="226"/>
      <c r="J1511" s="226"/>
      <c r="K1511" s="226"/>
      <c r="L1511" s="221"/>
      <c r="M1511" s="221"/>
      <c r="N1511" s="221"/>
    </row>
    <row r="1512" spans="1:14" x14ac:dyDescent="0.3">
      <c r="A1512" s="225" t="str">
        <f>Лист13!B96</f>
        <v>Сахар (песок)</v>
      </c>
      <c r="B1512" s="225">
        <f>Лист13!C96</f>
        <v>6</v>
      </c>
      <c r="C1512" s="225">
        <f>Лист13!D96</f>
        <v>6</v>
      </c>
      <c r="D1512" s="225">
        <f>Лист13!E96</f>
        <v>6</v>
      </c>
      <c r="E1512" s="225">
        <f>Лист13!F96</f>
        <v>6</v>
      </c>
      <c r="F1512" s="226"/>
      <c r="G1512" s="226"/>
      <c r="H1512" s="226"/>
      <c r="I1512" s="226"/>
      <c r="J1512" s="226"/>
      <c r="K1512" s="226"/>
      <c r="L1512" s="221"/>
      <c r="M1512" s="221"/>
      <c r="N1512" s="221"/>
    </row>
    <row r="1513" spans="1:14" x14ac:dyDescent="0.3">
      <c r="A1513" s="225" t="str">
        <f>Лист13!B101</f>
        <v>Сахар (песок)</v>
      </c>
      <c r="B1513" s="225">
        <f>Лист13!C101</f>
        <v>10</v>
      </c>
      <c r="C1513" s="225">
        <f>Лист13!D101</f>
        <v>13</v>
      </c>
      <c r="D1513" s="225">
        <f>Лист13!E101</f>
        <v>10</v>
      </c>
      <c r="E1513" s="225">
        <f>Лист13!F101</f>
        <v>13</v>
      </c>
      <c r="F1513" s="226"/>
      <c r="G1513" s="226"/>
      <c r="H1513" s="226"/>
      <c r="I1513" s="226"/>
      <c r="J1513" s="226"/>
      <c r="K1513" s="226"/>
      <c r="L1513" s="221"/>
      <c r="M1513" s="221"/>
      <c r="N1513" s="221"/>
    </row>
    <row r="1514" spans="1:14" x14ac:dyDescent="0.3">
      <c r="A1514" s="225" t="str">
        <f>Лист14!B7</f>
        <v>Сахар (песок)</v>
      </c>
      <c r="B1514" s="225">
        <f>Лист14!C7</f>
        <v>3</v>
      </c>
      <c r="C1514" s="225">
        <f>Лист14!D7</f>
        <v>4</v>
      </c>
      <c r="D1514" s="225">
        <f>Лист14!E7</f>
        <v>3</v>
      </c>
      <c r="E1514" s="225">
        <f>Лист14!F7</f>
        <v>4</v>
      </c>
      <c r="F1514" s="226"/>
      <c r="G1514" s="226"/>
      <c r="H1514" s="226"/>
      <c r="I1514" s="226"/>
      <c r="J1514" s="226"/>
      <c r="K1514" s="226"/>
      <c r="L1514" s="221"/>
      <c r="M1514" s="221"/>
      <c r="N1514" s="221"/>
    </row>
    <row r="1515" spans="1:14" x14ac:dyDescent="0.3">
      <c r="A1515" s="225" t="str">
        <f>Лист14!B14</f>
        <v>Сахар (песок)</v>
      </c>
      <c r="B1515" s="225">
        <f>Лист14!C14</f>
        <v>10</v>
      </c>
      <c r="C1515" s="225">
        <f>Лист14!D14</f>
        <v>12</v>
      </c>
      <c r="D1515" s="225">
        <f>Лист14!E14</f>
        <v>10</v>
      </c>
      <c r="E1515" s="225">
        <f>Лист14!F14</f>
        <v>12</v>
      </c>
      <c r="F1515" s="226"/>
      <c r="G1515" s="226"/>
      <c r="H1515" s="226"/>
      <c r="I1515" s="226"/>
      <c r="J1515" s="226"/>
      <c r="K1515" s="226"/>
      <c r="L1515" s="221"/>
      <c r="M1515" s="221"/>
      <c r="N1515" s="221"/>
    </row>
    <row r="1516" spans="1:14" x14ac:dyDescent="0.3">
      <c r="A1516" s="225" t="str">
        <f>Лист14!B33</f>
        <v>Сахар (песок)</v>
      </c>
      <c r="B1516" s="225">
        <f>Лист14!C33</f>
        <v>1</v>
      </c>
      <c r="C1516" s="225">
        <f>Лист14!D33</f>
        <v>2</v>
      </c>
      <c r="D1516" s="225">
        <f>Лист14!E33</f>
        <v>1</v>
      </c>
      <c r="E1516" s="225">
        <f>Лист14!F33</f>
        <v>2</v>
      </c>
      <c r="F1516" s="226"/>
      <c r="G1516" s="226"/>
      <c r="H1516" s="135"/>
      <c r="I1516" s="135"/>
      <c r="J1516" s="135"/>
      <c r="K1516" s="135"/>
      <c r="L1516" s="4"/>
      <c r="M1516" s="4"/>
      <c r="N1516" s="4"/>
    </row>
    <row r="1517" spans="1:14" x14ac:dyDescent="0.3">
      <c r="A1517" s="225" t="str">
        <f>Лист14!B64</f>
        <v>Сахар (песок)</v>
      </c>
      <c r="B1517" s="225">
        <f>Лист14!C64</f>
        <v>10</v>
      </c>
      <c r="C1517" s="225">
        <f>Лист14!D64</f>
        <v>13</v>
      </c>
      <c r="D1517" s="225">
        <f>Лист14!E64</f>
        <v>10</v>
      </c>
      <c r="E1517" s="225">
        <f>Лист14!F64</f>
        <v>13</v>
      </c>
      <c r="F1517" s="226"/>
      <c r="G1517" s="226"/>
      <c r="H1517" s="135"/>
      <c r="I1517" s="135"/>
      <c r="J1517" s="135"/>
      <c r="K1517" s="135"/>
      <c r="L1517" s="4"/>
      <c r="M1517" s="4"/>
      <c r="N1517" s="4"/>
    </row>
    <row r="1518" spans="1:14" x14ac:dyDescent="0.3">
      <c r="A1518" s="225" t="str">
        <f>Лист14!B83</f>
        <v>Сахар (песок)</v>
      </c>
      <c r="B1518" s="225">
        <f>Лист14!C83</f>
        <v>10</v>
      </c>
      <c r="C1518" s="225">
        <f>Лист14!D83</f>
        <v>13</v>
      </c>
      <c r="D1518" s="225">
        <f>Лист14!E83</f>
        <v>10</v>
      </c>
      <c r="E1518" s="225">
        <f>Лист14!F83</f>
        <v>13</v>
      </c>
      <c r="F1518" s="226"/>
      <c r="G1518" s="226"/>
      <c r="H1518" s="135"/>
      <c r="I1518" s="135"/>
      <c r="J1518" s="135"/>
      <c r="K1518" s="135"/>
      <c r="L1518" s="4"/>
      <c r="M1518" s="4"/>
      <c r="N1518" s="4"/>
    </row>
    <row r="1519" spans="1:14" x14ac:dyDescent="0.3">
      <c r="A1519" s="225" t="str">
        <f>Лист15!B9</f>
        <v>Сахар (песок)</v>
      </c>
      <c r="B1519" s="225">
        <f>Лист15!C9</f>
        <v>3</v>
      </c>
      <c r="C1519" s="225">
        <f>Лист15!D9</f>
        <v>4</v>
      </c>
      <c r="D1519" s="225">
        <f>Лист15!E9</f>
        <v>3</v>
      </c>
      <c r="E1519" s="225">
        <f>Лист15!F9</f>
        <v>4</v>
      </c>
      <c r="F1519" s="226"/>
      <c r="G1519" s="226"/>
      <c r="H1519" s="135"/>
      <c r="I1519" s="135"/>
      <c r="J1519" s="135"/>
      <c r="K1519" s="135"/>
      <c r="L1519" s="4"/>
      <c r="M1519" s="4"/>
      <c r="N1519" s="4"/>
    </row>
    <row r="1520" spans="1:14" x14ac:dyDescent="0.3">
      <c r="A1520" s="225" t="str">
        <f>Лист15!B13</f>
        <v>Сахар (песок)</v>
      </c>
      <c r="B1520" s="225">
        <f>Лист15!C13</f>
        <v>11</v>
      </c>
      <c r="C1520" s="225">
        <f>Лист15!D13</f>
        <v>13</v>
      </c>
      <c r="D1520" s="225">
        <f>Лист15!E13</f>
        <v>11</v>
      </c>
      <c r="E1520" s="225">
        <f>Лист15!F13</f>
        <v>13</v>
      </c>
      <c r="F1520" s="226"/>
      <c r="G1520" s="226"/>
      <c r="H1520" s="135"/>
      <c r="I1520" s="135"/>
      <c r="J1520" s="135"/>
      <c r="K1520" s="135"/>
      <c r="L1520" s="4"/>
      <c r="M1520" s="4"/>
      <c r="N1520" s="4"/>
    </row>
    <row r="1521" spans="1:14" x14ac:dyDescent="0.3">
      <c r="A1521" s="225" t="str">
        <f>Лист15!B56</f>
        <v>Сахар (песок)</v>
      </c>
      <c r="B1521" s="225">
        <f>Лист15!C56</f>
        <v>10</v>
      </c>
      <c r="C1521" s="225">
        <f>Лист15!D56</f>
        <v>13</v>
      </c>
      <c r="D1521" s="225">
        <f>Лист15!E56</f>
        <v>10</v>
      </c>
      <c r="E1521" s="225">
        <f>Лист15!F56</f>
        <v>13</v>
      </c>
      <c r="F1521" s="226"/>
      <c r="G1521" s="226"/>
      <c r="H1521" s="135"/>
      <c r="I1521" s="135"/>
      <c r="J1521" s="135"/>
      <c r="K1521" s="135"/>
      <c r="L1521" s="4"/>
      <c r="M1521" s="4"/>
      <c r="N1521" s="4"/>
    </row>
    <row r="1522" spans="1:14" x14ac:dyDescent="0.3">
      <c r="A1522" s="225" t="str">
        <f>Лист15!B63</f>
        <v>Сахар (песок)</v>
      </c>
      <c r="B1522" s="225">
        <f>Лист15!C63</f>
        <v>9</v>
      </c>
      <c r="C1522" s="225">
        <f>Лист15!D63</f>
        <v>14</v>
      </c>
      <c r="D1522" s="225">
        <f>Лист15!E63</f>
        <v>9</v>
      </c>
      <c r="E1522" s="225">
        <f>Лист15!F63</f>
        <v>14</v>
      </c>
      <c r="F1522" s="226"/>
      <c r="G1522" s="226"/>
      <c r="H1522" s="135"/>
      <c r="I1522" s="135"/>
      <c r="J1522" s="135"/>
      <c r="K1522" s="135"/>
      <c r="L1522" s="4"/>
      <c r="M1522" s="4"/>
      <c r="N1522" s="4"/>
    </row>
    <row r="1523" spans="1:14" x14ac:dyDescent="0.3">
      <c r="A1523" s="225" t="str">
        <f>Лист15!B68</f>
        <v>Сахар (песок)</v>
      </c>
      <c r="B1523" s="225">
        <f>Лист15!C68</f>
        <v>10</v>
      </c>
      <c r="C1523" s="225">
        <f>Лист15!D68</f>
        <v>13</v>
      </c>
      <c r="D1523" s="225">
        <f>Лист15!E68</f>
        <v>10</v>
      </c>
      <c r="E1523" s="225">
        <f>Лист15!F68</f>
        <v>13</v>
      </c>
      <c r="F1523" s="226"/>
      <c r="G1523" s="226"/>
      <c r="H1523" s="135"/>
      <c r="I1523" s="135"/>
      <c r="J1523" s="135"/>
      <c r="K1523" s="135"/>
      <c r="L1523" s="4"/>
      <c r="M1523" s="4"/>
      <c r="N1523" s="4"/>
    </row>
    <row r="1524" spans="1:14" x14ac:dyDescent="0.3">
      <c r="A1524" s="225" t="str">
        <f>Лист16!B9</f>
        <v>Сахар (песок)</v>
      </c>
      <c r="B1524" s="225">
        <f>Лист16!C9</f>
        <v>3</v>
      </c>
      <c r="C1524" s="225">
        <f>Лист16!D9</f>
        <v>4</v>
      </c>
      <c r="D1524" s="225">
        <f>Лист16!E9</f>
        <v>3</v>
      </c>
      <c r="E1524" s="225">
        <f>Лист16!F9</f>
        <v>4</v>
      </c>
      <c r="F1524" s="220"/>
      <c r="G1524" s="220"/>
      <c r="H1524" s="3"/>
      <c r="I1524" s="3"/>
      <c r="J1524" s="3"/>
      <c r="K1524" s="3"/>
      <c r="L1524" s="3"/>
      <c r="M1524" s="3"/>
      <c r="N1524" s="3"/>
    </row>
    <row r="1525" spans="1:14" x14ac:dyDescent="0.3">
      <c r="A1525" s="225" t="str">
        <f>Лист16!B13</f>
        <v>Сахар (песок)</v>
      </c>
      <c r="B1525" s="225">
        <f>Лист16!C13</f>
        <v>10</v>
      </c>
      <c r="C1525" s="225">
        <f>Лист16!D13</f>
        <v>12</v>
      </c>
      <c r="D1525" s="225">
        <f>Лист16!E13</f>
        <v>10</v>
      </c>
      <c r="E1525" s="225">
        <f>Лист16!F13</f>
        <v>12</v>
      </c>
      <c r="F1525" s="226"/>
      <c r="G1525" s="226"/>
      <c r="H1525" s="135"/>
      <c r="I1525" s="135"/>
      <c r="J1525" s="135"/>
      <c r="K1525" s="135"/>
      <c r="L1525" s="4"/>
      <c r="M1525" s="4"/>
      <c r="N1525" s="4"/>
    </row>
    <row r="1526" spans="1:14" x14ac:dyDescent="0.3">
      <c r="A1526" s="225" t="str">
        <f>Лист16!B69</f>
        <v>Сахар (песок)</v>
      </c>
      <c r="B1526" s="225">
        <f>Лист16!C69</f>
        <v>8</v>
      </c>
      <c r="C1526" s="225">
        <f>Лист16!D69</f>
        <v>13</v>
      </c>
      <c r="D1526" s="225">
        <f>Лист16!E69</f>
        <v>8</v>
      </c>
      <c r="E1526" s="225">
        <f>Лист16!F69</f>
        <v>13</v>
      </c>
      <c r="F1526" s="226"/>
      <c r="G1526" s="226"/>
      <c r="H1526" s="135"/>
      <c r="I1526" s="135"/>
      <c r="J1526" s="135"/>
      <c r="K1526" s="135"/>
      <c r="L1526" s="4"/>
      <c r="M1526" s="4"/>
      <c r="N1526" s="4"/>
    </row>
    <row r="1527" spans="1:14" x14ac:dyDescent="0.3">
      <c r="A1527" s="225" t="str">
        <f>Лист16!B88</f>
        <v>Сахар (песок)</v>
      </c>
      <c r="B1527" s="225">
        <f>Лист16!C88</f>
        <v>10</v>
      </c>
      <c r="C1527" s="225">
        <f>Лист16!D88</f>
        <v>13</v>
      </c>
      <c r="D1527" s="225">
        <f>Лист16!E88</f>
        <v>10</v>
      </c>
      <c r="E1527" s="225">
        <f>Лист16!F88</f>
        <v>13</v>
      </c>
      <c r="F1527" s="226"/>
      <c r="G1527" s="226"/>
      <c r="H1527" s="135"/>
      <c r="I1527" s="135"/>
      <c r="J1527" s="135"/>
      <c r="K1527" s="135"/>
      <c r="L1527" s="4"/>
      <c r="M1527" s="4"/>
      <c r="N1527" s="4"/>
    </row>
    <row r="1528" spans="1:14" x14ac:dyDescent="0.3">
      <c r="A1528" s="225" t="str">
        <f>Лист17!B9</f>
        <v>Сахар (песок)</v>
      </c>
      <c r="B1528" s="225">
        <f>Лист17!C9</f>
        <v>3</v>
      </c>
      <c r="C1528" s="225">
        <f>Лист17!D9</f>
        <v>4</v>
      </c>
      <c r="D1528" s="225">
        <f>Лист17!E9</f>
        <v>3</v>
      </c>
      <c r="E1528" s="225">
        <f>Лист17!F9</f>
        <v>4</v>
      </c>
      <c r="F1528" s="226"/>
      <c r="G1528" s="226"/>
      <c r="H1528" s="135"/>
      <c r="I1528" s="135"/>
      <c r="J1528" s="135"/>
      <c r="K1528" s="135"/>
      <c r="L1528" s="4"/>
      <c r="M1528" s="4"/>
      <c r="N1528" s="4"/>
    </row>
    <row r="1529" spans="1:14" x14ac:dyDescent="0.3">
      <c r="A1529" s="225" t="str">
        <f>Лист17!B13</f>
        <v>Сахар (песок)</v>
      </c>
      <c r="B1529" s="225">
        <f>Лист17!C13</f>
        <v>10</v>
      </c>
      <c r="C1529" s="225">
        <f>Лист17!D13</f>
        <v>12</v>
      </c>
      <c r="D1529" s="225">
        <f>Лист17!E13</f>
        <v>10</v>
      </c>
      <c r="E1529" s="225">
        <f>Лист17!F13</f>
        <v>12</v>
      </c>
      <c r="F1529" s="226"/>
      <c r="G1529" s="226"/>
      <c r="H1529" s="226"/>
      <c r="I1529" s="226"/>
      <c r="J1529" s="226"/>
      <c r="K1529" s="226"/>
      <c r="L1529" s="221"/>
      <c r="M1529" s="221"/>
      <c r="N1529" s="221"/>
    </row>
    <row r="1530" spans="1:14" x14ac:dyDescent="0.3">
      <c r="A1530" s="225" t="str">
        <f>Лист17!B64</f>
        <v>Сахар (песок)</v>
      </c>
      <c r="B1530" s="225">
        <f>Лист17!C64</f>
        <v>10</v>
      </c>
      <c r="C1530" s="225">
        <f>Лист17!D64</f>
        <v>12</v>
      </c>
      <c r="D1530" s="225">
        <f>Лист17!E64</f>
        <v>10</v>
      </c>
      <c r="E1530" s="225">
        <f>Лист17!F64</f>
        <v>12</v>
      </c>
      <c r="F1530" s="226"/>
      <c r="G1530" s="226"/>
      <c r="H1530" s="135"/>
      <c r="I1530" s="135"/>
      <c r="J1530" s="135"/>
      <c r="K1530" s="135"/>
      <c r="L1530" s="4"/>
      <c r="M1530" s="4"/>
      <c r="N1530" s="4"/>
    </row>
    <row r="1531" spans="1:14" x14ac:dyDescent="0.3">
      <c r="A1531" s="225" t="str">
        <f>Лист17!B87</f>
        <v>Сахар (песок)</v>
      </c>
      <c r="B1531" s="225">
        <f>Лист17!C87</f>
        <v>4</v>
      </c>
      <c r="C1531" s="225">
        <f>Лист17!D87</f>
        <v>4</v>
      </c>
      <c r="D1531" s="225">
        <f>Лист17!E87</f>
        <v>4</v>
      </c>
      <c r="E1531" s="225">
        <f>Лист17!F87</f>
        <v>4</v>
      </c>
      <c r="F1531" s="226"/>
      <c r="G1531" s="226"/>
      <c r="H1531" s="226"/>
      <c r="I1531" s="226"/>
      <c r="J1531" s="226"/>
      <c r="K1531" s="226"/>
      <c r="L1531" s="221"/>
      <c r="M1531" s="221"/>
      <c r="N1531" s="221"/>
    </row>
    <row r="1532" spans="1:14" x14ac:dyDescent="0.3">
      <c r="A1532" s="225" t="str">
        <f>Лист17!B93</f>
        <v>Сахар (песок)</v>
      </c>
      <c r="B1532" s="225">
        <f>Лист17!C93</f>
        <v>10</v>
      </c>
      <c r="C1532" s="225">
        <f>Лист17!D93</f>
        <v>13</v>
      </c>
      <c r="D1532" s="225">
        <f>Лист17!E93</f>
        <v>10</v>
      </c>
      <c r="E1532" s="225">
        <f>Лист17!F93</f>
        <v>13</v>
      </c>
      <c r="F1532" s="226"/>
      <c r="G1532" s="226"/>
      <c r="H1532" s="226"/>
      <c r="I1532" s="226"/>
      <c r="J1532" s="226"/>
      <c r="K1532" s="226"/>
      <c r="L1532" s="221"/>
      <c r="M1532" s="221"/>
      <c r="N1532" s="221"/>
    </row>
    <row r="1533" spans="1:14" x14ac:dyDescent="0.3">
      <c r="A1533" s="225" t="str">
        <f>Лист18!B11</f>
        <v>Сахар (песок)</v>
      </c>
      <c r="B1533" s="225">
        <f>Лист18!C11</f>
        <v>11</v>
      </c>
      <c r="C1533" s="225">
        <f>Лист18!D11</f>
        <v>13</v>
      </c>
      <c r="D1533" s="225">
        <f>Лист18!E11</f>
        <v>11</v>
      </c>
      <c r="E1533" s="225">
        <f>Лист18!F11</f>
        <v>13</v>
      </c>
      <c r="F1533" s="226"/>
      <c r="G1533" s="226"/>
      <c r="H1533" s="226"/>
      <c r="I1533" s="226"/>
      <c r="J1533" s="226"/>
      <c r="K1533" s="226"/>
      <c r="L1533" s="221"/>
      <c r="M1533" s="221"/>
      <c r="N1533" s="221"/>
    </row>
    <row r="1534" spans="1:14" x14ac:dyDescent="0.3">
      <c r="A1534" s="225" t="str">
        <f>Лист18!B77</f>
        <v>Сахар (песок)</v>
      </c>
      <c r="B1534" s="225">
        <f>Лист18!C77</f>
        <v>10</v>
      </c>
      <c r="C1534" s="225">
        <f>Лист18!D77</f>
        <v>13</v>
      </c>
      <c r="D1534" s="225">
        <f>Лист18!E77</f>
        <v>10</v>
      </c>
      <c r="E1534" s="225">
        <f>Лист18!F77</f>
        <v>13</v>
      </c>
      <c r="F1534" s="226"/>
      <c r="G1534" s="226"/>
      <c r="H1534" s="135"/>
      <c r="I1534" s="135"/>
      <c r="J1534" s="135"/>
      <c r="K1534" s="135"/>
      <c r="L1534" s="4"/>
      <c r="M1534" s="4"/>
      <c r="N1534" s="4"/>
    </row>
    <row r="1535" spans="1:14" x14ac:dyDescent="0.3">
      <c r="A1535" s="225" t="str">
        <f>Лист18!B91</f>
        <v>Сахар (песок)</v>
      </c>
      <c r="B1535" s="225">
        <f>Лист18!C91</f>
        <v>12</v>
      </c>
      <c r="C1535" s="225">
        <f>Лист18!D91</f>
        <v>13</v>
      </c>
      <c r="D1535" s="225">
        <f>Лист18!E91</f>
        <v>12</v>
      </c>
      <c r="E1535" s="225">
        <f>Лист18!F91</f>
        <v>13</v>
      </c>
      <c r="F1535" s="226"/>
      <c r="G1535" s="226"/>
      <c r="H1535" s="226"/>
      <c r="I1535" s="226"/>
      <c r="J1535" s="226"/>
      <c r="K1535" s="226"/>
      <c r="L1535" s="221"/>
      <c r="M1535" s="221"/>
      <c r="N1535" s="221"/>
    </row>
    <row r="1536" spans="1:14" x14ac:dyDescent="0.3">
      <c r="A1536" s="225" t="str">
        <f>Лист19!B13</f>
        <v>Сахар (песок)</v>
      </c>
      <c r="B1536" s="225">
        <f>Лист19!C13</f>
        <v>10</v>
      </c>
      <c r="C1536" s="225">
        <f>Лист19!D13</f>
        <v>12</v>
      </c>
      <c r="D1536" s="225">
        <f>Лист19!E13</f>
        <v>10</v>
      </c>
      <c r="E1536" s="225">
        <f>Лист19!F13</f>
        <v>12</v>
      </c>
      <c r="F1536" s="226"/>
      <c r="G1536" s="226"/>
      <c r="H1536" s="135"/>
      <c r="I1536" s="135"/>
      <c r="J1536" s="135"/>
      <c r="K1536" s="135"/>
      <c r="L1536" s="4"/>
      <c r="M1536" s="4"/>
      <c r="N1536" s="4"/>
    </row>
    <row r="1537" spans="1:14" x14ac:dyDescent="0.3">
      <c r="A1537" s="225" t="str">
        <f>Лист19!B63</f>
        <v>Сахар (песок)</v>
      </c>
      <c r="B1537" s="225">
        <f>Лист19!C63</f>
        <v>8</v>
      </c>
      <c r="C1537" s="225">
        <f>Лист19!D63</f>
        <v>13</v>
      </c>
      <c r="D1537" s="225">
        <f>Лист19!E63</f>
        <v>8</v>
      </c>
      <c r="E1537" s="225">
        <f>Лист19!F63</f>
        <v>13</v>
      </c>
      <c r="F1537" s="226"/>
      <c r="G1537" s="226"/>
      <c r="H1537" s="226"/>
      <c r="I1537" s="226"/>
      <c r="J1537" s="226"/>
      <c r="K1537" s="226"/>
      <c r="L1537" s="221"/>
      <c r="M1537" s="221"/>
      <c r="N1537" s="221"/>
    </row>
    <row r="1538" spans="1:14" x14ac:dyDescent="0.3">
      <c r="A1538" s="225" t="str">
        <f>Лист19!B84</f>
        <v>Сахар (песок)</v>
      </c>
      <c r="B1538" s="225">
        <f>Лист19!C84</f>
        <v>4</v>
      </c>
      <c r="C1538" s="225">
        <f>Лист19!D84</f>
        <v>4</v>
      </c>
      <c r="D1538" s="225">
        <f>Лист19!E84</f>
        <v>4</v>
      </c>
      <c r="E1538" s="225">
        <f>Лист19!F84</f>
        <v>4</v>
      </c>
      <c r="F1538" s="227"/>
      <c r="G1538" s="227"/>
      <c r="H1538" s="227"/>
      <c r="I1538" s="227"/>
      <c r="J1538" s="227"/>
      <c r="K1538" s="227"/>
      <c r="L1538" s="10"/>
      <c r="M1538" s="10"/>
      <c r="N1538" s="10"/>
    </row>
    <row r="1539" spans="1:14" s="1" customFormat="1" x14ac:dyDescent="0.3">
      <c r="A1539" s="225" t="str">
        <f>Лист19!B92</f>
        <v>Сахар (песок)</v>
      </c>
      <c r="B1539" s="225">
        <f>Лист19!C92</f>
        <v>10</v>
      </c>
      <c r="C1539" s="225">
        <f>Лист19!D92</f>
        <v>13</v>
      </c>
      <c r="D1539" s="225">
        <f>Лист19!E92</f>
        <v>10</v>
      </c>
      <c r="E1539" s="225">
        <f>Лист19!F92</f>
        <v>13</v>
      </c>
      <c r="F1539" s="227"/>
      <c r="G1539" s="227"/>
      <c r="H1539" s="227"/>
      <c r="I1539" s="227"/>
      <c r="J1539" s="227"/>
      <c r="K1539" s="227"/>
      <c r="L1539" s="10"/>
      <c r="M1539" s="10"/>
      <c r="N1539" s="10"/>
    </row>
    <row r="1540" spans="1:14" x14ac:dyDescent="0.3">
      <c r="A1540" s="225" t="str">
        <f>Лист20!B9</f>
        <v>Сахар (песок)</v>
      </c>
      <c r="B1540" s="225">
        <f>Лист20!C9</f>
        <v>3</v>
      </c>
      <c r="C1540" s="225">
        <f>Лист20!D9</f>
        <v>4</v>
      </c>
      <c r="D1540" s="225">
        <f>Лист20!E9</f>
        <v>3</v>
      </c>
      <c r="E1540" s="225">
        <f>Лист20!F9</f>
        <v>4</v>
      </c>
      <c r="F1540" s="226"/>
      <c r="G1540" s="226"/>
      <c r="H1540" s="226"/>
      <c r="I1540" s="226"/>
      <c r="J1540" s="226"/>
      <c r="K1540" s="226"/>
      <c r="L1540" s="221"/>
      <c r="M1540" s="221"/>
      <c r="N1540" s="221"/>
    </row>
    <row r="1541" spans="1:14" x14ac:dyDescent="0.3">
      <c r="A1541" s="225" t="str">
        <f>Лист20!B14</f>
        <v>Сахар (песок)</v>
      </c>
      <c r="B1541" s="225">
        <f>Лист20!C14</f>
        <v>10</v>
      </c>
      <c r="C1541" s="225">
        <f>Лист20!D14</f>
        <v>12</v>
      </c>
      <c r="D1541" s="225">
        <f>Лист20!E14</f>
        <v>10</v>
      </c>
      <c r="E1541" s="225">
        <f>Лист20!F14</f>
        <v>12</v>
      </c>
      <c r="F1541" s="226"/>
      <c r="G1541" s="226"/>
      <c r="H1541" s="226"/>
      <c r="I1541" s="226"/>
      <c r="J1541" s="226"/>
      <c r="K1541" s="226"/>
      <c r="L1541" s="221"/>
      <c r="M1541" s="221"/>
      <c r="N1541" s="221"/>
    </row>
    <row r="1542" spans="1:14" x14ac:dyDescent="0.3">
      <c r="A1542" s="225" t="str">
        <f>Лист20!B67</f>
        <v>Сахар (песок)</v>
      </c>
      <c r="B1542" s="225">
        <f>Лист20!C67</f>
        <v>8</v>
      </c>
      <c r="C1542" s="225">
        <f>Лист20!D67</f>
        <v>13</v>
      </c>
      <c r="D1542" s="225">
        <f>Лист20!E67</f>
        <v>8</v>
      </c>
      <c r="E1542" s="225">
        <f>Лист20!F67</f>
        <v>13</v>
      </c>
      <c r="F1542" s="220"/>
      <c r="G1542" s="220"/>
      <c r="H1542" s="3"/>
      <c r="I1542" s="3"/>
      <c r="J1542" s="3"/>
      <c r="K1542" s="3"/>
      <c r="L1542" s="3"/>
      <c r="M1542" s="3"/>
      <c r="N1542" s="3"/>
    </row>
    <row r="1543" spans="1:14" x14ac:dyDescent="0.3">
      <c r="A1543" s="225" t="str">
        <f>Лист20!B95</f>
        <v>Сахар (песок)</v>
      </c>
      <c r="B1543" s="225">
        <f>Лист20!C95</f>
        <v>10</v>
      </c>
      <c r="C1543" s="225">
        <f>Лист20!D95</f>
        <v>13</v>
      </c>
      <c r="D1543" s="225">
        <f>Лист20!E95</f>
        <v>10</v>
      </c>
      <c r="E1543" s="225">
        <f>Лист20!F95</f>
        <v>13</v>
      </c>
      <c r="F1543" s="226"/>
      <c r="G1543" s="226"/>
      <c r="H1543" s="135"/>
      <c r="I1543" s="135"/>
      <c r="J1543" s="135"/>
      <c r="K1543" s="135"/>
      <c r="L1543" s="4"/>
      <c r="M1543" s="4"/>
      <c r="N1543" s="4"/>
    </row>
    <row r="1544" spans="1:14" x14ac:dyDescent="0.3">
      <c r="A1544" s="225" t="str">
        <f>Лист4!B80</f>
        <v xml:space="preserve">Свекла с 01.01-31.08, х/о-25%     </v>
      </c>
      <c r="B1544" s="225">
        <f>Лист4!C80</f>
        <v>15</v>
      </c>
      <c r="C1544" s="225">
        <f>Лист4!D80</f>
        <v>19</v>
      </c>
      <c r="D1544" s="225">
        <f>Лист4!E80</f>
        <v>9</v>
      </c>
      <c r="E1544" s="225">
        <f>Лист4!F80</f>
        <v>10</v>
      </c>
      <c r="F1544" s="226"/>
      <c r="G1544" s="227" t="str">
        <f>A1544</f>
        <v xml:space="preserve">Свекла с 01.01-31.08, х/о-25%     </v>
      </c>
      <c r="H1544" s="135">
        <f>B1544+B1545+B1546+B1547+B1548+B1549+B1550+B1551+B1552+B1553+B1554</f>
        <v>693</v>
      </c>
      <c r="I1544" s="135">
        <f>C1544+C1545+C1546+C1547+C1548+C1549+C1550+C1551+C1552+C1553+C1554</f>
        <v>908</v>
      </c>
      <c r="J1544" s="135">
        <f>D1544+D1545+D1546+D1547+D1548+D1549+D1550+D1551+D1552+D1553+D1554</f>
        <v>519</v>
      </c>
      <c r="K1544" s="135">
        <f>E1544+E1545+E1546+E1547+E1548+E1549+E1550+E1551+E1552+E1553+E1554</f>
        <v>690</v>
      </c>
      <c r="L1544" s="4"/>
      <c r="M1544" s="4"/>
      <c r="N1544" s="4"/>
    </row>
    <row r="1545" spans="1:14" x14ac:dyDescent="0.3">
      <c r="A1545" s="225" t="str">
        <f>Лист5!B43</f>
        <v xml:space="preserve">Свекла с 01.01-31.08, х/о-25%     </v>
      </c>
      <c r="B1545" s="225">
        <f>Лист5!C43</f>
        <v>31</v>
      </c>
      <c r="C1545" s="225">
        <f>Лист5!D43</f>
        <v>41</v>
      </c>
      <c r="D1545" s="225">
        <f>Лист5!E43</f>
        <v>23</v>
      </c>
      <c r="E1545" s="225">
        <f>Лист5!F43</f>
        <v>31</v>
      </c>
      <c r="F1545" s="226"/>
      <c r="G1545" s="226"/>
      <c r="H1545" s="226"/>
      <c r="I1545" s="226"/>
      <c r="J1545" s="226"/>
      <c r="K1545" s="226"/>
      <c r="L1545" s="221"/>
      <c r="M1545" s="221"/>
      <c r="N1545" s="221"/>
    </row>
    <row r="1546" spans="1:14" x14ac:dyDescent="0.3">
      <c r="A1546" s="225" t="str">
        <f>Лист7!B51</f>
        <v xml:space="preserve">Свекла с 01.01-31.08, х/о-25%     </v>
      </c>
      <c r="B1546" s="225">
        <f>Лист7!C51</f>
        <v>49</v>
      </c>
      <c r="C1546" s="225">
        <f>Лист7!D51</f>
        <v>67</v>
      </c>
      <c r="D1546" s="225">
        <f>Лист7!E51</f>
        <v>37</v>
      </c>
      <c r="E1546" s="225">
        <f>Лист7!F51</f>
        <v>50</v>
      </c>
      <c r="F1546" s="226"/>
      <c r="G1546" s="226"/>
      <c r="H1546" s="135"/>
      <c r="I1546" s="135"/>
      <c r="J1546" s="135"/>
      <c r="K1546" s="135"/>
      <c r="L1546" s="4"/>
      <c r="M1546" s="4"/>
      <c r="N1546" s="4"/>
    </row>
    <row r="1547" spans="1:14" x14ac:dyDescent="0.3">
      <c r="A1547" s="225" t="str">
        <f>Лист8!B25</f>
        <v xml:space="preserve">Свекла с 01.01-31.08, х/о-25%     </v>
      </c>
      <c r="B1547" s="225">
        <f>Лист8!C25</f>
        <v>44</v>
      </c>
      <c r="C1547" s="225">
        <f>Лист8!D25</f>
        <v>58</v>
      </c>
      <c r="D1547" s="225">
        <f>Лист8!E25</f>
        <v>34</v>
      </c>
      <c r="E1547" s="225">
        <f>Лист8!F25</f>
        <v>45</v>
      </c>
      <c r="F1547" s="226"/>
      <c r="G1547" s="226"/>
      <c r="H1547" s="226"/>
      <c r="I1547" s="226"/>
      <c r="J1547" s="226"/>
      <c r="K1547" s="226"/>
      <c r="L1547" s="221"/>
      <c r="M1547" s="221"/>
      <c r="N1547" s="221"/>
    </row>
    <row r="1548" spans="1:14" x14ac:dyDescent="0.3">
      <c r="A1548" s="225" t="str">
        <f>Лист9!B61</f>
        <v xml:space="preserve">Свекла с 01.01-31.08, х/о-25%     </v>
      </c>
      <c r="B1548" s="225">
        <f>Лист9!C61</f>
        <v>162</v>
      </c>
      <c r="C1548" s="225">
        <f>Лист9!D61</f>
        <v>239</v>
      </c>
      <c r="D1548" s="225">
        <f>Лист9!E61</f>
        <v>122</v>
      </c>
      <c r="E1548" s="225">
        <f>Лист9!F61</f>
        <v>180</v>
      </c>
      <c r="F1548" s="226"/>
      <c r="G1548" s="226"/>
      <c r="H1548" s="135"/>
      <c r="I1548" s="135"/>
      <c r="J1548" s="135"/>
      <c r="K1548" s="135"/>
      <c r="L1548" s="4"/>
      <c r="M1548" s="4"/>
      <c r="N1548" s="4"/>
    </row>
    <row r="1549" spans="1:14" x14ac:dyDescent="0.3">
      <c r="A1549" s="225" t="str">
        <f>Лист11!B23</f>
        <v xml:space="preserve">Свекла с 01.01-31.08, х/о-25%     </v>
      </c>
      <c r="B1549" s="225">
        <f>Лист11!C23</f>
        <v>50</v>
      </c>
      <c r="C1549" s="225">
        <f>Лист11!D23</f>
        <v>67</v>
      </c>
      <c r="D1549" s="225">
        <f>Лист11!E23</f>
        <v>39</v>
      </c>
      <c r="E1549" s="225">
        <f>Лист11!F23</f>
        <v>53</v>
      </c>
      <c r="F1549" s="227"/>
      <c r="G1549" s="227"/>
      <c r="H1549" s="227"/>
      <c r="I1549" s="227"/>
      <c r="J1549" s="227"/>
      <c r="K1549" s="227"/>
      <c r="L1549" s="10"/>
      <c r="M1549" s="10"/>
      <c r="N1549" s="10"/>
    </row>
    <row r="1550" spans="1:14" s="1" customFormat="1" x14ac:dyDescent="0.3">
      <c r="A1550" s="225" t="str">
        <f>Лист12!B59</f>
        <v xml:space="preserve">Свекла с 01.01-31.08, х/о-25%     </v>
      </c>
      <c r="B1550" s="225">
        <f>Лист12!C59</f>
        <v>148</v>
      </c>
      <c r="C1550" s="225">
        <f>Лист12!D59</f>
        <v>189</v>
      </c>
      <c r="D1550" s="225">
        <f>Лист12!E59</f>
        <v>114</v>
      </c>
      <c r="E1550" s="225">
        <f>Лист12!F59</f>
        <v>146</v>
      </c>
      <c r="F1550" s="227"/>
      <c r="G1550" s="227"/>
      <c r="H1550" s="227"/>
      <c r="I1550" s="227"/>
      <c r="J1550" s="227"/>
      <c r="K1550" s="227"/>
      <c r="L1550" s="10"/>
      <c r="M1550" s="10"/>
      <c r="N1550" s="10"/>
    </row>
    <row r="1551" spans="1:14" s="1" customFormat="1" x14ac:dyDescent="0.3">
      <c r="A1551" s="225" t="str">
        <f>Лист14!B28</f>
        <v xml:space="preserve">Свекла с 01.01-31.08, х/о-25%     </v>
      </c>
      <c r="B1551" s="225">
        <f>Лист14!C28</f>
        <v>15</v>
      </c>
      <c r="C1551" s="225">
        <f>Лист14!D28</f>
        <v>20</v>
      </c>
      <c r="D1551" s="225">
        <f>Лист14!E28</f>
        <v>12</v>
      </c>
      <c r="E1551" s="225">
        <f>Лист14!F28</f>
        <v>16</v>
      </c>
      <c r="F1551" s="226"/>
      <c r="G1551" s="226"/>
      <c r="H1551" s="226"/>
      <c r="I1551" s="226"/>
      <c r="J1551" s="226"/>
      <c r="K1551" s="226"/>
      <c r="L1551" s="221"/>
      <c r="M1551" s="221"/>
      <c r="N1551" s="221"/>
    </row>
    <row r="1552" spans="1:14" x14ac:dyDescent="0.3">
      <c r="A1552" s="225" t="str">
        <f>Лист14!B48</f>
        <v xml:space="preserve">Свекла с 01.01-31.08, х/о-25%     </v>
      </c>
      <c r="B1552" s="225">
        <f>Лист14!C48</f>
        <v>52</v>
      </c>
      <c r="C1552" s="225">
        <f>Лист14!D48</f>
        <v>69</v>
      </c>
      <c r="D1552" s="225">
        <f>Лист14!E48</f>
        <v>39</v>
      </c>
      <c r="E1552" s="225">
        <f>Лист14!F48</f>
        <v>52</v>
      </c>
      <c r="F1552" s="226"/>
      <c r="G1552" s="226"/>
      <c r="H1552" s="226"/>
      <c r="I1552" s="226"/>
      <c r="J1552" s="226"/>
      <c r="K1552" s="226"/>
      <c r="L1552" s="221"/>
      <c r="M1552" s="221"/>
      <c r="N1552" s="221"/>
    </row>
    <row r="1553" spans="1:14" x14ac:dyDescent="0.3">
      <c r="A1553" s="225" t="str">
        <f>Лист18!B65</f>
        <v xml:space="preserve">Свекла с 01.01-31.08, х/о-25%     </v>
      </c>
      <c r="B1553" s="225">
        <f>Лист18!C65</f>
        <v>69</v>
      </c>
      <c r="C1553" s="225">
        <f>Лист18!D65</f>
        <v>76</v>
      </c>
      <c r="D1553" s="225">
        <f>Лист18!E65</f>
        <v>52</v>
      </c>
      <c r="E1553" s="225">
        <f>Лист18!F65</f>
        <v>57</v>
      </c>
      <c r="F1553" s="226"/>
      <c r="G1553" s="226"/>
      <c r="H1553" s="226"/>
      <c r="I1553" s="226"/>
      <c r="J1553" s="226"/>
      <c r="K1553" s="226"/>
      <c r="L1553" s="221"/>
      <c r="M1553" s="221"/>
      <c r="N1553" s="221"/>
    </row>
    <row r="1554" spans="1:14" x14ac:dyDescent="0.3">
      <c r="A1554" s="225" t="str">
        <f>Лист19!B24</f>
        <v xml:space="preserve">Свекла с 01.01-31.08, х/о-25%     </v>
      </c>
      <c r="B1554" s="225">
        <f>Лист19!C24</f>
        <v>58</v>
      </c>
      <c r="C1554" s="225">
        <f>Лист19!D24</f>
        <v>63</v>
      </c>
      <c r="D1554" s="225">
        <f>Лист19!E24</f>
        <v>38</v>
      </c>
      <c r="E1554" s="225">
        <f>Лист19!F24</f>
        <v>50</v>
      </c>
      <c r="F1554" s="226"/>
      <c r="G1554" s="226"/>
      <c r="H1554" s="135"/>
      <c r="I1554" s="135"/>
      <c r="J1554" s="135"/>
      <c r="K1554" s="135"/>
      <c r="L1554" s="4"/>
      <c r="M1554" s="4"/>
      <c r="N1554" s="4"/>
    </row>
    <row r="1555" spans="1:14" x14ac:dyDescent="0.3">
      <c r="A1555" s="225" t="str">
        <f>Лист4!B79</f>
        <v>Свекла с 1.09-31.12, х/о 20%</v>
      </c>
      <c r="B1555" s="225">
        <f>Лист4!C79</f>
        <v>14</v>
      </c>
      <c r="C1555" s="225">
        <f>Лист4!D79</f>
        <v>18</v>
      </c>
      <c r="D1555" s="225">
        <f>Лист4!E79</f>
        <v>9</v>
      </c>
      <c r="E1555" s="225">
        <f>Лист4!F79</f>
        <v>10</v>
      </c>
      <c r="F1555" s="220"/>
      <c r="G1555" s="7" t="str">
        <f>A1555</f>
        <v>Свекла с 1.09-31.12, х/о 20%</v>
      </c>
      <c r="H1555" s="219">
        <f>B1555+B1556+B1557+B1558+B1559+B1560+B1561+B1562+B1563+B1564+B1565</f>
        <v>642</v>
      </c>
      <c r="I1555" s="219">
        <f>C1555+C1556+C1557+C1558+C1559+C1560+C1561+C1562+C1563+C1564+C1565</f>
        <v>884</v>
      </c>
      <c r="J1555" s="219">
        <f>D1555+D1556+D1557+D1558+D1559+D1560+D1561+D1562+D1563+D1564+D1565</f>
        <v>519</v>
      </c>
      <c r="K1555" s="219">
        <f>E1555+E1556+E1557+E1558+E1559+E1560+E1561+E1562+E1563+E1564+E1565</f>
        <v>690</v>
      </c>
      <c r="L1555" s="2"/>
      <c r="M1555" s="2"/>
      <c r="N1555" s="2"/>
    </row>
    <row r="1556" spans="1:14" x14ac:dyDescent="0.3">
      <c r="A1556" s="225" t="str">
        <f>Лист5!B42</f>
        <v>Свекла с 1.09-31.12, х/о 20%</v>
      </c>
      <c r="B1556" s="225">
        <f>Лист5!C42</f>
        <v>29</v>
      </c>
      <c r="C1556" s="225">
        <f>Лист5!D42</f>
        <v>39</v>
      </c>
      <c r="D1556" s="225">
        <f>Лист5!E42</f>
        <v>23</v>
      </c>
      <c r="E1556" s="225">
        <f>Лист5!F42</f>
        <v>31</v>
      </c>
      <c r="F1556" s="226"/>
      <c r="G1556" s="226"/>
      <c r="H1556" s="226"/>
      <c r="I1556" s="226"/>
      <c r="J1556" s="226"/>
      <c r="K1556" s="226"/>
      <c r="L1556" s="221"/>
      <c r="M1556" s="221"/>
      <c r="N1556" s="221"/>
    </row>
    <row r="1557" spans="1:14" x14ac:dyDescent="0.3">
      <c r="A1557" s="225" t="str">
        <f>Лист7!B50</f>
        <v>Свекла с 1.09-31.12, х/о 20%</v>
      </c>
      <c r="B1557" s="225">
        <f>Лист7!C50</f>
        <v>46</v>
      </c>
      <c r="C1557" s="225">
        <f>Лист7!D50</f>
        <v>63</v>
      </c>
      <c r="D1557" s="225">
        <f>Лист7!E50</f>
        <v>37</v>
      </c>
      <c r="E1557" s="225">
        <f>Лист7!F50</f>
        <v>50</v>
      </c>
      <c r="F1557" s="226"/>
      <c r="G1557" s="226"/>
      <c r="H1557" s="226"/>
      <c r="I1557" s="226"/>
      <c r="J1557" s="226"/>
      <c r="K1557" s="226"/>
      <c r="L1557" s="221"/>
      <c r="M1557" s="221"/>
      <c r="N1557" s="221"/>
    </row>
    <row r="1558" spans="1:14" x14ac:dyDescent="0.3">
      <c r="A1558" s="225" t="str">
        <f>Лист8!B24</f>
        <v>Свекла с 1.09-31.12, х/о 20%</v>
      </c>
      <c r="B1558" s="225">
        <f>Лист8!C24</f>
        <v>41</v>
      </c>
      <c r="C1558" s="225">
        <f>Лист8!D24</f>
        <v>55</v>
      </c>
      <c r="D1558" s="225">
        <f>Лист8!E24</f>
        <v>34</v>
      </c>
      <c r="E1558" s="225">
        <f>Лист8!F24</f>
        <v>45</v>
      </c>
      <c r="F1558" s="226"/>
      <c r="G1558" s="226"/>
      <c r="H1558" s="135"/>
      <c r="I1558" s="135"/>
      <c r="J1558" s="135"/>
      <c r="K1558" s="135"/>
      <c r="L1558" s="4"/>
      <c r="M1558" s="4"/>
      <c r="N1558" s="4"/>
    </row>
    <row r="1559" spans="1:14" x14ac:dyDescent="0.3">
      <c r="A1559" s="225" t="str">
        <f>Лист9!B60</f>
        <v>Свекла с 1.09-31.12, х/о 20%</v>
      </c>
      <c r="B1559" s="225">
        <f>Лист9!C60</f>
        <v>153</v>
      </c>
      <c r="C1559" s="225">
        <f>Лист9!D60</f>
        <v>225</v>
      </c>
      <c r="D1559" s="225">
        <f>Лист9!E60</f>
        <v>122</v>
      </c>
      <c r="E1559" s="225">
        <f>Лист9!F60</f>
        <v>180</v>
      </c>
      <c r="F1559" s="220"/>
      <c r="G1559" s="220"/>
      <c r="H1559" s="3"/>
      <c r="I1559" s="3"/>
      <c r="J1559" s="3"/>
      <c r="K1559" s="3"/>
      <c r="L1559" s="3"/>
      <c r="M1559" s="3"/>
      <c r="N1559" s="3"/>
    </row>
    <row r="1560" spans="1:14" x14ac:dyDescent="0.3">
      <c r="A1560" s="225" t="str">
        <f>Лист11!B22</f>
        <v>Свекла с 1.09-31.12, х/о 20%</v>
      </c>
      <c r="B1560" s="225">
        <f>Лист11!C22</f>
        <v>47</v>
      </c>
      <c r="C1560" s="225">
        <f>Лист11!D22</f>
        <v>63</v>
      </c>
      <c r="D1560" s="225">
        <f>Лист11!E22</f>
        <v>39</v>
      </c>
      <c r="E1560" s="225">
        <f>Лист11!F22</f>
        <v>53</v>
      </c>
      <c r="F1560" s="220"/>
      <c r="G1560" s="220"/>
      <c r="H1560" s="3"/>
      <c r="I1560" s="3"/>
      <c r="J1560" s="3"/>
      <c r="K1560" s="3"/>
      <c r="L1560" s="3"/>
      <c r="M1560" s="3"/>
      <c r="N1560" s="3"/>
    </row>
    <row r="1561" spans="1:14" x14ac:dyDescent="0.3">
      <c r="A1561" s="225" t="str">
        <f>Лист12!B58</f>
        <v>Свекла с 1.09-31.12, х/о 20%</v>
      </c>
      <c r="B1561" s="225">
        <f>Лист12!C58</f>
        <v>139</v>
      </c>
      <c r="C1561" s="225">
        <f>Лист12!D58</f>
        <v>178</v>
      </c>
      <c r="D1561" s="225">
        <f>Лист12!E58</f>
        <v>114</v>
      </c>
      <c r="E1561" s="225">
        <f>Лист12!F58</f>
        <v>146</v>
      </c>
      <c r="F1561" s="220"/>
      <c r="G1561" s="220"/>
      <c r="H1561" s="3"/>
      <c r="I1561" s="3"/>
      <c r="J1561" s="3"/>
      <c r="K1561" s="3"/>
      <c r="L1561" s="3"/>
      <c r="M1561" s="3"/>
      <c r="N1561" s="3"/>
    </row>
    <row r="1562" spans="1:14" x14ac:dyDescent="0.3">
      <c r="A1562" s="225" t="str">
        <f>Лист14!B27</f>
        <v>Свекла с 1.09-31.12, х/о 20%</v>
      </c>
      <c r="B1562" s="225">
        <f>Лист14!C27</f>
        <v>14</v>
      </c>
      <c r="C1562" s="225">
        <f>Лист14!D27</f>
        <v>19</v>
      </c>
      <c r="D1562" s="225">
        <f>Лист14!E27</f>
        <v>12</v>
      </c>
      <c r="E1562" s="225">
        <f>Лист14!F27</f>
        <v>16</v>
      </c>
      <c r="F1562" s="226"/>
      <c r="G1562" s="226"/>
      <c r="H1562" s="135"/>
      <c r="I1562" s="135"/>
      <c r="J1562" s="135"/>
      <c r="K1562" s="135"/>
      <c r="L1562" s="4"/>
      <c r="M1562" s="4"/>
      <c r="N1562" s="4"/>
    </row>
    <row r="1563" spans="1:14" x14ac:dyDescent="0.3">
      <c r="A1563" s="225" t="str">
        <f>Лист14!B47</f>
        <v>Свекла с 1.09-31.12, х/о 20%</v>
      </c>
      <c r="B1563" s="225">
        <f>Лист14!C47</f>
        <v>49</v>
      </c>
      <c r="C1563" s="225">
        <f>Лист14!D47</f>
        <v>65</v>
      </c>
      <c r="D1563" s="225">
        <f>Лист14!E47</f>
        <v>39</v>
      </c>
      <c r="E1563" s="225">
        <f>Лист14!F47</f>
        <v>52</v>
      </c>
      <c r="F1563" s="226"/>
      <c r="G1563" s="226"/>
      <c r="H1563" s="135"/>
      <c r="I1563" s="135"/>
      <c r="J1563" s="135"/>
      <c r="K1563" s="135"/>
      <c r="L1563" s="4"/>
      <c r="M1563" s="4"/>
      <c r="N1563" s="4"/>
    </row>
    <row r="1564" spans="1:14" x14ac:dyDescent="0.3">
      <c r="A1564" s="225" t="str">
        <f>Лист18!B64</f>
        <v>Свекла с 1.09-31.12, х/о 20%</v>
      </c>
      <c r="B1564" s="225">
        <f>Лист18!C64</f>
        <v>65</v>
      </c>
      <c r="C1564" s="225">
        <f>Лист18!D64</f>
        <v>71</v>
      </c>
      <c r="D1564" s="225">
        <f>Лист18!E64</f>
        <v>52</v>
      </c>
      <c r="E1564" s="225">
        <f>Лист18!F64</f>
        <v>57</v>
      </c>
      <c r="F1564" s="227"/>
      <c r="G1564" s="227"/>
      <c r="H1564" s="227"/>
      <c r="I1564" s="227"/>
      <c r="J1564" s="227"/>
      <c r="K1564" s="227"/>
      <c r="L1564" s="10"/>
      <c r="M1564" s="10"/>
      <c r="N1564" s="10"/>
    </row>
    <row r="1565" spans="1:14" x14ac:dyDescent="0.3">
      <c r="A1565" s="225" t="str">
        <f>Лист19!B23</f>
        <v>Свекла с 1.09-31.12, х/о 20%</v>
      </c>
      <c r="B1565" s="225">
        <f>Лист19!C23</f>
        <v>45</v>
      </c>
      <c r="C1565" s="225">
        <f>Лист19!D23</f>
        <v>88</v>
      </c>
      <c r="D1565" s="225">
        <f>Лист19!E23</f>
        <v>38</v>
      </c>
      <c r="E1565" s="225">
        <f>Лист19!F23</f>
        <v>50</v>
      </c>
      <c r="F1565" s="226"/>
      <c r="G1565" s="226"/>
      <c r="H1565" s="226"/>
      <c r="I1565" s="226"/>
      <c r="J1565" s="226"/>
      <c r="K1565" s="226"/>
      <c r="L1565" s="221"/>
      <c r="M1565" s="221"/>
      <c r="N1565" s="221"/>
    </row>
    <row r="1566" spans="1:14" s="1" customFormat="1" hidden="1" x14ac:dyDescent="0.3">
      <c r="A1566" s="225" t="str">
        <f>Лист7!B37</f>
        <v>Свекольник  с мясом и со сметаной</v>
      </c>
      <c r="B1566" s="225">
        <f>Лист7!C37</f>
        <v>0</v>
      </c>
      <c r="C1566" s="225">
        <f>Лист7!D37</f>
        <v>0</v>
      </c>
      <c r="D1566" s="225">
        <f>Лист7!E37</f>
        <v>150</v>
      </c>
      <c r="E1566" s="225">
        <f>Лист7!F37</f>
        <v>200</v>
      </c>
      <c r="F1566" s="226"/>
      <c r="G1566" s="226"/>
      <c r="H1566" s="226"/>
      <c r="I1566" s="226"/>
      <c r="J1566" s="226"/>
      <c r="K1566" s="226"/>
      <c r="L1566" s="221"/>
      <c r="M1566" s="221"/>
      <c r="N1566" s="221"/>
    </row>
    <row r="1567" spans="1:14" hidden="1" x14ac:dyDescent="0.3">
      <c r="A1567" s="225" t="str">
        <f>Лист14!B34</f>
        <v>Свекольник  с мясом птицы со сметаной</v>
      </c>
      <c r="B1567" s="225">
        <f>Лист14!C34</f>
        <v>0</v>
      </c>
      <c r="C1567" s="225">
        <f>Лист14!D34</f>
        <v>0</v>
      </c>
      <c r="D1567" s="225">
        <f>Лист14!E34</f>
        <v>150</v>
      </c>
      <c r="E1567" s="225">
        <f>Лист14!F34</f>
        <v>200</v>
      </c>
      <c r="F1567" s="227"/>
      <c r="G1567" s="227"/>
      <c r="H1567" s="227"/>
      <c r="I1567" s="227"/>
      <c r="J1567" s="227"/>
      <c r="K1567" s="227"/>
      <c r="L1567" s="10"/>
      <c r="M1567" s="10"/>
      <c r="N1567" s="10"/>
    </row>
    <row r="1568" spans="1:14" hidden="1" x14ac:dyDescent="0.3">
      <c r="A1568" s="225" t="str">
        <f>Лист12!B23</f>
        <v>Сельдь "по-домашнему"</v>
      </c>
      <c r="B1568" s="225">
        <f>Лист12!C23</f>
        <v>0</v>
      </c>
      <c r="C1568" s="225">
        <f>Лист12!D23</f>
        <v>0</v>
      </c>
      <c r="D1568" s="225">
        <f>Лист12!E23</f>
        <v>35</v>
      </c>
      <c r="E1568" s="225">
        <f>Лист12!F23</f>
        <v>60</v>
      </c>
      <c r="F1568" s="226"/>
      <c r="G1568" s="226"/>
      <c r="H1568" s="135"/>
      <c r="I1568" s="135"/>
      <c r="J1568" s="135"/>
      <c r="K1568" s="135"/>
      <c r="L1568" s="4"/>
      <c r="M1568" s="4"/>
      <c r="N1568" s="4"/>
    </row>
    <row r="1569" spans="1:14" hidden="1" x14ac:dyDescent="0.3">
      <c r="A1569" s="225" t="str">
        <f>Лист16!B74</f>
        <v>Сельдь с луком репчатым</v>
      </c>
      <c r="B1569" s="225">
        <f>Лист16!C74</f>
        <v>0</v>
      </c>
      <c r="C1569" s="225">
        <f>Лист16!D74</f>
        <v>0</v>
      </c>
      <c r="D1569" s="225">
        <f>Лист16!E74</f>
        <v>60</v>
      </c>
      <c r="E1569" s="225">
        <f>Лист16!F74</f>
        <v>80</v>
      </c>
      <c r="F1569" s="226"/>
      <c r="G1569" s="226"/>
      <c r="H1569" s="226"/>
      <c r="I1569" s="226"/>
      <c r="J1569" s="226"/>
      <c r="K1569" s="226"/>
      <c r="L1569" s="221"/>
      <c r="M1569" s="221"/>
      <c r="N1569" s="221"/>
    </row>
    <row r="1570" spans="1:14" x14ac:dyDescent="0.3">
      <c r="A1570" s="225" t="str">
        <f>Лист12!B32</f>
        <v>Сельдь с/с</v>
      </c>
      <c r="B1570" s="225">
        <f>Лист12!C32</f>
        <v>16</v>
      </c>
      <c r="C1570" s="225">
        <f>Лист12!D32</f>
        <v>27</v>
      </c>
      <c r="D1570" s="225">
        <f>Лист12!E32</f>
        <v>15</v>
      </c>
      <c r="E1570" s="225">
        <f>Лист12!F32</f>
        <v>25</v>
      </c>
      <c r="F1570" s="226"/>
      <c r="G1570" s="227" t="str">
        <f>A1570</f>
        <v>Сельдь с/с</v>
      </c>
      <c r="H1570" s="227">
        <f>B1570+B1572+B1571</f>
        <v>121</v>
      </c>
      <c r="I1570" s="227">
        <f>C1570+C1572+C1571</f>
        <v>159</v>
      </c>
      <c r="J1570" s="227">
        <f>D1570+D1572+D1571</f>
        <v>114</v>
      </c>
      <c r="K1570" s="227">
        <f>E1570+E1572+E1571</f>
        <v>150</v>
      </c>
      <c r="L1570" s="221"/>
      <c r="M1570" s="221"/>
      <c r="N1570" s="221"/>
    </row>
    <row r="1571" spans="1:14" s="1" customFormat="1" x14ac:dyDescent="0.3">
      <c r="A1571" s="225" t="str">
        <f>Лист6!B26</f>
        <v>Сельдь с/с</v>
      </c>
      <c r="B1571" s="225">
        <f>Лист6!C26</f>
        <v>49</v>
      </c>
      <c r="C1571" s="225">
        <f>Лист6!D26</f>
        <v>57</v>
      </c>
      <c r="D1571" s="225">
        <f>Лист6!E26</f>
        <v>46</v>
      </c>
      <c r="E1571" s="225">
        <f>Лист6!F26</f>
        <v>54</v>
      </c>
      <c r="F1571" s="226"/>
      <c r="G1571" s="227"/>
      <c r="H1571" s="227"/>
      <c r="I1571" s="227"/>
      <c r="J1571" s="227"/>
      <c r="K1571" s="227"/>
      <c r="L1571" s="221"/>
      <c r="M1571" s="221"/>
      <c r="N1571" s="221"/>
    </row>
    <row r="1572" spans="1:14" x14ac:dyDescent="0.3">
      <c r="A1572" s="225" t="str">
        <f>Лист16!B84</f>
        <v>Сельдь с/с</v>
      </c>
      <c r="B1572" s="225">
        <f>Лист16!C84</f>
        <v>56</v>
      </c>
      <c r="C1572" s="225">
        <f>Лист16!D84</f>
        <v>75</v>
      </c>
      <c r="D1572" s="225">
        <f>Лист16!E84</f>
        <v>53</v>
      </c>
      <c r="E1572" s="225">
        <f>Лист16!F84</f>
        <v>71</v>
      </c>
      <c r="F1572" s="226"/>
      <c r="G1572" s="226"/>
      <c r="H1572" s="226"/>
      <c r="I1572" s="226"/>
      <c r="J1572" s="226"/>
      <c r="K1572" s="226"/>
      <c r="L1572" s="221"/>
      <c r="M1572" s="221"/>
      <c r="N1572" s="221"/>
    </row>
    <row r="1573" spans="1:14" x14ac:dyDescent="0.3">
      <c r="A1573" s="225" t="str">
        <f>Лист1!B48</f>
        <v>Сметана</v>
      </c>
      <c r="B1573" s="225">
        <f>Лист1!C48</f>
        <v>8</v>
      </c>
      <c r="C1573" s="225">
        <f>Лист1!D48</f>
        <v>9</v>
      </c>
      <c r="D1573" s="225">
        <f>Лист1!E48</f>
        <v>8</v>
      </c>
      <c r="E1573" s="225">
        <f>Лист1!F48</f>
        <v>9</v>
      </c>
      <c r="F1573" s="220"/>
      <c r="G1573" s="7" t="str">
        <f>A1573</f>
        <v>Сметана</v>
      </c>
      <c r="H1573" s="219">
        <f>B1573+B1575+B1574+B1576+B1577+B1578+B1579+B1580+B1581+B1582+B1583+B1584+B1585+B1586+B1587+B1588+B1589+B1590</f>
        <v>180</v>
      </c>
      <c r="I1573" s="219">
        <f>C1573+C1575+C1574+C1576+C1577+C1578+C1579+C1580+C1581+C1582+C1583+C1584+C1585+C1586+C1587+C1588+C1589+C1590</f>
        <v>220</v>
      </c>
      <c r="J1573" s="219">
        <f>D1573+D1575+D1574+D1576+D1577+D1578+D1579+D1580+D1581+D1582+D1583+D1584+D1585+D1586+D1587+D1588+D1589+D1590</f>
        <v>180</v>
      </c>
      <c r="K1573" s="219">
        <f>E1573+E1575+E1574+E1576+E1577+E1578+E1579+E1580+E1581+E1582+E1583+E1584+E1585+E1586+E1587+E1588+E1589+E1590</f>
        <v>220</v>
      </c>
      <c r="L1573" s="2"/>
      <c r="M1573" s="2"/>
      <c r="N1573" s="2"/>
    </row>
    <row r="1574" spans="1:14" x14ac:dyDescent="0.3">
      <c r="A1574" s="225" t="str">
        <f>Лист2!B48</f>
        <v>Сметана</v>
      </c>
      <c r="B1574" s="225">
        <f>Лист2!C48</f>
        <v>8</v>
      </c>
      <c r="C1574" s="225">
        <f>Лист2!D48</f>
        <v>9</v>
      </c>
      <c r="D1574" s="225">
        <f>Лист2!E48</f>
        <v>8</v>
      </c>
      <c r="E1574" s="225">
        <f>Лист2!F48</f>
        <v>9</v>
      </c>
      <c r="F1574" s="226"/>
      <c r="G1574" s="226"/>
      <c r="H1574" s="135"/>
      <c r="I1574" s="135"/>
      <c r="J1574" s="135"/>
      <c r="K1574" s="135"/>
      <c r="L1574" s="4"/>
      <c r="M1574" s="4"/>
      <c r="N1574" s="4"/>
    </row>
    <row r="1575" spans="1:14" x14ac:dyDescent="0.3">
      <c r="A1575" s="225" t="str">
        <f>Лист5!B49</f>
        <v>Сметана</v>
      </c>
      <c r="B1575" s="225">
        <f>Лист5!C49</f>
        <v>8</v>
      </c>
      <c r="C1575" s="225">
        <f>Лист5!D49</f>
        <v>9</v>
      </c>
      <c r="D1575" s="225">
        <f>Лист5!E49</f>
        <v>8</v>
      </c>
      <c r="E1575" s="225">
        <f>Лист5!F49</f>
        <v>9</v>
      </c>
      <c r="F1575" s="226"/>
      <c r="G1575" s="226"/>
      <c r="H1575" s="135"/>
      <c r="I1575" s="135"/>
      <c r="J1575" s="135"/>
      <c r="K1575" s="135"/>
      <c r="L1575" s="4"/>
      <c r="M1575" s="4"/>
      <c r="N1575" s="4"/>
    </row>
    <row r="1576" spans="1:14" x14ac:dyDescent="0.3">
      <c r="A1576" s="225" t="str">
        <f>Лист5!B61</f>
        <v>Сметана</v>
      </c>
      <c r="B1576" s="225">
        <f>Лист5!C61</f>
        <v>20</v>
      </c>
      <c r="C1576" s="225">
        <f>Лист5!D61</f>
        <v>25</v>
      </c>
      <c r="D1576" s="225">
        <f>Лист5!E61</f>
        <v>20</v>
      </c>
      <c r="E1576" s="225">
        <f>Лист5!F61</f>
        <v>25</v>
      </c>
      <c r="F1576" s="226"/>
      <c r="G1576" s="226"/>
      <c r="H1576" s="135"/>
      <c r="I1576" s="135"/>
      <c r="J1576" s="135"/>
      <c r="K1576" s="135"/>
      <c r="L1576" s="4"/>
      <c r="M1576" s="4"/>
      <c r="N1576" s="4"/>
    </row>
    <row r="1577" spans="1:14" x14ac:dyDescent="0.3">
      <c r="A1577" s="225" t="str">
        <f>Лист6!B84</f>
        <v>Сметана</v>
      </c>
      <c r="B1577" s="225">
        <f>Лист6!C84</f>
        <v>12</v>
      </c>
      <c r="C1577" s="225">
        <f>Лист6!D84</f>
        <v>12</v>
      </c>
      <c r="D1577" s="225">
        <f>Лист6!E84</f>
        <v>12</v>
      </c>
      <c r="E1577" s="225">
        <f>Лист6!F84</f>
        <v>12</v>
      </c>
      <c r="F1577" s="226"/>
      <c r="G1577" s="226"/>
      <c r="H1577" s="226"/>
      <c r="I1577" s="226"/>
      <c r="J1577" s="226"/>
      <c r="K1577" s="226"/>
      <c r="L1577" s="221"/>
      <c r="M1577" s="221"/>
      <c r="N1577" s="221"/>
    </row>
    <row r="1578" spans="1:14" x14ac:dyDescent="0.3">
      <c r="A1578" s="225" t="str">
        <f>Лист8!B68</f>
        <v>Сметана</v>
      </c>
      <c r="B1578" s="225">
        <f>Лист8!C68</f>
        <v>5</v>
      </c>
      <c r="C1578" s="225">
        <f>Лист8!D68</f>
        <v>10</v>
      </c>
      <c r="D1578" s="225">
        <f>Лист8!E68</f>
        <v>5</v>
      </c>
      <c r="E1578" s="225">
        <f>Лист8!F68</f>
        <v>10</v>
      </c>
      <c r="F1578" s="226"/>
      <c r="G1578" s="226"/>
      <c r="H1578" s="135"/>
      <c r="I1578" s="135"/>
      <c r="J1578" s="135"/>
      <c r="K1578" s="135"/>
      <c r="L1578" s="4"/>
      <c r="M1578" s="4"/>
      <c r="N1578" s="4"/>
    </row>
    <row r="1579" spans="1:14" x14ac:dyDescent="0.3">
      <c r="A1579" s="225" t="str">
        <f>Лист11!B87</f>
        <v>Сметана</v>
      </c>
      <c r="B1579" s="225">
        <f>Лист11!C87</f>
        <v>12</v>
      </c>
      <c r="C1579" s="225">
        <f>Лист11!D87</f>
        <v>12</v>
      </c>
      <c r="D1579" s="225">
        <f>Лист11!E87</f>
        <v>12</v>
      </c>
      <c r="E1579" s="225">
        <f>Лист11!F87</f>
        <v>12</v>
      </c>
      <c r="F1579" s="226"/>
      <c r="G1579" s="226"/>
      <c r="H1579" s="135"/>
      <c r="I1579" s="135"/>
      <c r="J1579" s="135"/>
      <c r="K1579" s="135"/>
      <c r="L1579" s="4"/>
      <c r="M1579" s="4"/>
      <c r="N1579" s="4"/>
    </row>
    <row r="1580" spans="1:14" x14ac:dyDescent="0.3">
      <c r="A1580" s="225" t="str">
        <f>Лист17!B46</f>
        <v>Сметана</v>
      </c>
      <c r="B1580" s="225">
        <f>Лист17!C46</f>
        <v>8</v>
      </c>
      <c r="C1580" s="225">
        <f>Лист17!D46</f>
        <v>9</v>
      </c>
      <c r="D1580" s="225">
        <f>Лист17!E46</f>
        <v>8</v>
      </c>
      <c r="E1580" s="225">
        <f>Лист17!F46</f>
        <v>9</v>
      </c>
      <c r="F1580" s="226"/>
      <c r="G1580" s="226"/>
      <c r="H1580" s="226"/>
      <c r="I1580" s="226"/>
      <c r="J1580" s="226"/>
      <c r="K1580" s="226"/>
      <c r="L1580" s="221"/>
      <c r="M1580" s="221"/>
      <c r="N1580" s="221"/>
    </row>
    <row r="1581" spans="1:14" x14ac:dyDescent="0.3">
      <c r="A1581" s="225" t="str">
        <f>Лист3!B43</f>
        <v xml:space="preserve">Сметана </v>
      </c>
      <c r="B1581" s="225">
        <f>Лист3!C43</f>
        <v>8</v>
      </c>
      <c r="C1581" s="225">
        <f>Лист3!D43</f>
        <v>9</v>
      </c>
      <c r="D1581" s="225">
        <f>Лист3!E43</f>
        <v>8</v>
      </c>
      <c r="E1581" s="225">
        <f>Лист3!F43</f>
        <v>9</v>
      </c>
      <c r="F1581" s="220"/>
      <c r="G1581" s="220"/>
      <c r="H1581" s="2"/>
      <c r="I1581" s="2"/>
      <c r="J1581" s="2"/>
      <c r="K1581" s="2"/>
      <c r="L1581" s="2"/>
      <c r="M1581" s="2"/>
      <c r="N1581" s="2"/>
    </row>
    <row r="1582" spans="1:14" x14ac:dyDescent="0.3">
      <c r="A1582" s="225" t="str">
        <f>Лист4!B44</f>
        <v xml:space="preserve">Сметана </v>
      </c>
      <c r="B1582" s="225">
        <f>Лист4!C44</f>
        <v>8</v>
      </c>
      <c r="C1582" s="225">
        <f>Лист4!D44</f>
        <v>9</v>
      </c>
      <c r="D1582" s="225">
        <f>Лист4!E44</f>
        <v>8</v>
      </c>
      <c r="E1582" s="225">
        <f>Лист4!F44</f>
        <v>9</v>
      </c>
      <c r="F1582" s="226"/>
      <c r="G1582" s="226"/>
      <c r="H1582" s="135"/>
      <c r="I1582" s="135"/>
      <c r="J1582" s="135"/>
      <c r="K1582" s="135"/>
      <c r="L1582" s="4"/>
      <c r="M1582" s="4"/>
      <c r="N1582" s="4"/>
    </row>
    <row r="1583" spans="1:14" x14ac:dyDescent="0.3">
      <c r="A1583" s="225" t="str">
        <f>Лист7!B53</f>
        <v xml:space="preserve">Сметана </v>
      </c>
      <c r="B1583" s="225">
        <f>Лист7!C53</f>
        <v>8</v>
      </c>
      <c r="C1583" s="225">
        <f>Лист7!D53</f>
        <v>9</v>
      </c>
      <c r="D1583" s="225">
        <f>Лист7!E53</f>
        <v>8</v>
      </c>
      <c r="E1583" s="225">
        <f>Лист7!F53</f>
        <v>9</v>
      </c>
      <c r="F1583" s="226"/>
      <c r="G1583" s="226"/>
      <c r="H1583" s="226"/>
      <c r="I1583" s="226"/>
      <c r="J1583" s="226"/>
      <c r="K1583" s="226"/>
      <c r="L1583" s="221"/>
      <c r="M1583" s="221"/>
      <c r="N1583" s="221"/>
    </row>
    <row r="1584" spans="1:14" x14ac:dyDescent="0.3">
      <c r="A1584" s="225" t="str">
        <f>Лист13!B47</f>
        <v xml:space="preserve">Сметана </v>
      </c>
      <c r="B1584" s="225">
        <f>Лист13!C47</f>
        <v>8</v>
      </c>
      <c r="C1584" s="225">
        <f>Лист13!D47</f>
        <v>9</v>
      </c>
      <c r="D1584" s="225">
        <f>Лист13!E47</f>
        <v>8</v>
      </c>
      <c r="E1584" s="225">
        <f>Лист13!F47</f>
        <v>9</v>
      </c>
      <c r="F1584" s="226"/>
      <c r="G1584" s="226"/>
      <c r="H1584" s="226"/>
      <c r="I1584" s="226"/>
      <c r="J1584" s="226"/>
      <c r="K1584" s="226"/>
      <c r="L1584" s="221"/>
      <c r="M1584" s="221"/>
      <c r="N1584" s="221"/>
    </row>
    <row r="1585" spans="1:14" x14ac:dyDescent="0.3">
      <c r="A1585" s="225" t="str">
        <f>Лист13!B62</f>
        <v xml:space="preserve">Сметана </v>
      </c>
      <c r="B1585" s="225">
        <f>Лист13!C62</f>
        <v>15</v>
      </c>
      <c r="C1585" s="225">
        <f>Лист13!D62</f>
        <v>20</v>
      </c>
      <c r="D1585" s="225">
        <f>Лист13!E62</f>
        <v>15</v>
      </c>
      <c r="E1585" s="225">
        <f>Лист13!F62</f>
        <v>20</v>
      </c>
      <c r="F1585" s="226"/>
      <c r="G1585" s="226"/>
      <c r="H1585" s="135"/>
      <c r="I1585" s="135"/>
      <c r="J1585" s="135"/>
      <c r="K1585" s="135"/>
      <c r="L1585" s="4"/>
      <c r="M1585" s="4"/>
      <c r="N1585" s="4"/>
    </row>
    <row r="1586" spans="1:14" s="1" customFormat="1" x14ac:dyDescent="0.3">
      <c r="A1586" s="225" t="str">
        <f>Лист14!B50</f>
        <v xml:space="preserve">Сметана </v>
      </c>
      <c r="B1586" s="225">
        <f>Лист14!C50</f>
        <v>8</v>
      </c>
      <c r="C1586" s="225">
        <f>Лист14!D50</f>
        <v>9</v>
      </c>
      <c r="D1586" s="225">
        <f>Лист14!E50</f>
        <v>8</v>
      </c>
      <c r="E1586" s="225">
        <f>Лист14!F50</f>
        <v>9</v>
      </c>
      <c r="F1586" s="226"/>
      <c r="G1586" s="226"/>
      <c r="H1586" s="135"/>
      <c r="I1586" s="135"/>
      <c r="J1586" s="135"/>
      <c r="K1586" s="135"/>
      <c r="L1586" s="4"/>
      <c r="M1586" s="4"/>
      <c r="N1586" s="4"/>
    </row>
    <row r="1587" spans="1:14" x14ac:dyDescent="0.3">
      <c r="A1587" s="225" t="str">
        <f>Лист15!B36</f>
        <v xml:space="preserve">Сметана </v>
      </c>
      <c r="B1587" s="225">
        <f>Лист15!C36</f>
        <v>8</v>
      </c>
      <c r="C1587" s="225">
        <f>Лист15!D36</f>
        <v>9</v>
      </c>
      <c r="D1587" s="225">
        <f>Лист15!E36</f>
        <v>8</v>
      </c>
      <c r="E1587" s="225">
        <f>Лист15!F36</f>
        <v>9</v>
      </c>
      <c r="F1587" s="227"/>
      <c r="G1587" s="227"/>
      <c r="H1587" s="227"/>
      <c r="I1587" s="227"/>
      <c r="J1587" s="227"/>
      <c r="K1587" s="227"/>
      <c r="L1587" s="10"/>
      <c r="M1587" s="10"/>
      <c r="N1587" s="10"/>
    </row>
    <row r="1588" spans="1:14" x14ac:dyDescent="0.3">
      <c r="A1588" s="225" t="str">
        <f>Лист16!B66</f>
        <v xml:space="preserve">Сметана </v>
      </c>
      <c r="B1588" s="225">
        <f>Лист16!C66</f>
        <v>20</v>
      </c>
      <c r="C1588" s="225">
        <f>Лист16!D66</f>
        <v>33</v>
      </c>
      <c r="D1588" s="225">
        <f>Лист16!E66</f>
        <v>20</v>
      </c>
      <c r="E1588" s="225">
        <f>Лист16!F66</f>
        <v>33</v>
      </c>
      <c r="F1588" s="220"/>
      <c r="G1588" s="220"/>
      <c r="H1588" s="2"/>
      <c r="I1588" s="2"/>
      <c r="J1588" s="2"/>
      <c r="K1588" s="2"/>
      <c r="L1588" s="2"/>
      <c r="M1588" s="2"/>
      <c r="N1588" s="2"/>
    </row>
    <row r="1589" spans="1:14" x14ac:dyDescent="0.3">
      <c r="A1589" s="225" t="str">
        <f>Лист18!B45</f>
        <v xml:space="preserve">Сметана </v>
      </c>
      <c r="B1589" s="225">
        <f>Лист18!C45</f>
        <v>8</v>
      </c>
      <c r="C1589" s="225">
        <f>Лист18!D45</f>
        <v>9</v>
      </c>
      <c r="D1589" s="225">
        <f>Лист18!E45</f>
        <v>8</v>
      </c>
      <c r="E1589" s="225">
        <f>Лист18!F45</f>
        <v>9</v>
      </c>
      <c r="F1589" s="220"/>
      <c r="G1589" s="220"/>
      <c r="H1589" s="2"/>
      <c r="I1589" s="2"/>
      <c r="J1589" s="2"/>
      <c r="K1589" s="2"/>
      <c r="L1589" s="2"/>
      <c r="M1589" s="2"/>
      <c r="N1589" s="2"/>
    </row>
    <row r="1590" spans="1:14" x14ac:dyDescent="0.3">
      <c r="A1590" s="225" t="str">
        <f>Лист20!B48</f>
        <v xml:space="preserve">Сметана </v>
      </c>
      <c r="B1590" s="225">
        <f>Лист20!C48</f>
        <v>8</v>
      </c>
      <c r="C1590" s="225">
        <f>Лист20!D48</f>
        <v>9</v>
      </c>
      <c r="D1590" s="225">
        <f>Лист20!E48</f>
        <v>8</v>
      </c>
      <c r="E1590" s="225">
        <f>Лист20!F48</f>
        <v>9</v>
      </c>
      <c r="F1590" s="226"/>
      <c r="G1590" s="226"/>
      <c r="H1590" s="226"/>
      <c r="I1590" s="226"/>
      <c r="J1590" s="226"/>
      <c r="K1590" s="226"/>
      <c r="L1590" s="221"/>
      <c r="M1590" s="221"/>
      <c r="N1590" s="221"/>
    </row>
    <row r="1591" spans="1:14" hidden="1" x14ac:dyDescent="0.3">
      <c r="A1591" s="225" t="str">
        <f>Лист2!B69</f>
        <v>со сгущенным молоком</v>
      </c>
      <c r="B1591" s="225">
        <f>Лист2!C69</f>
        <v>0</v>
      </c>
      <c r="C1591" s="225">
        <f>Лист2!D69</f>
        <v>0</v>
      </c>
      <c r="D1591" s="225">
        <f>Лист2!E69</f>
        <v>21</v>
      </c>
      <c r="E1591" s="225">
        <f>Лист2!F69</f>
        <v>26</v>
      </c>
      <c r="F1591" s="220"/>
      <c r="G1591" s="220"/>
      <c r="H1591" s="2"/>
      <c r="I1591" s="2"/>
      <c r="J1591" s="2"/>
      <c r="K1591" s="2"/>
      <c r="L1591" s="2"/>
      <c r="M1591" s="2"/>
      <c r="N1591" s="2"/>
    </row>
    <row r="1592" spans="1:14" hidden="1" x14ac:dyDescent="0.3">
      <c r="A1592" s="225" t="str">
        <f>Лист8!B77</f>
        <v>со сгущенным молоком</v>
      </c>
      <c r="B1592" s="225">
        <f>Лист8!C77</f>
        <v>0</v>
      </c>
      <c r="C1592" s="225">
        <f>Лист8!D77</f>
        <v>0</v>
      </c>
      <c r="D1592" s="225">
        <f>Лист8!E77</f>
        <v>15</v>
      </c>
      <c r="E1592" s="225">
        <f>Лист8!F77</f>
        <v>20</v>
      </c>
      <c r="F1592" s="220"/>
      <c r="G1592" s="220"/>
      <c r="H1592" s="2"/>
      <c r="I1592" s="2"/>
      <c r="J1592" s="2"/>
      <c r="K1592" s="2"/>
      <c r="L1592" s="2"/>
      <c r="M1592" s="2"/>
      <c r="N1592" s="2"/>
    </row>
    <row r="1593" spans="1:14" hidden="1" x14ac:dyDescent="0.3">
      <c r="A1593" s="225" t="str">
        <f>Лист9!B74</f>
        <v>со сгущенным молоком</v>
      </c>
      <c r="B1593" s="225">
        <f>Лист9!C74</f>
        <v>0</v>
      </c>
      <c r="C1593" s="225">
        <f>Лист9!D74</f>
        <v>0</v>
      </c>
      <c r="D1593" s="225">
        <f>Лист9!E74</f>
        <v>15</v>
      </c>
      <c r="E1593" s="225">
        <f>Лист9!F74</f>
        <v>20</v>
      </c>
      <c r="F1593" s="226"/>
      <c r="G1593" s="226"/>
      <c r="H1593" s="226"/>
      <c r="I1593" s="226"/>
      <c r="J1593" s="226"/>
      <c r="K1593" s="226"/>
      <c r="L1593" s="221"/>
      <c r="M1593" s="221"/>
      <c r="N1593" s="221"/>
    </row>
    <row r="1594" spans="1:14" hidden="1" x14ac:dyDescent="0.3">
      <c r="A1594" s="225" t="str">
        <f>Лист18!B82</f>
        <v>со сгущенным молоком</v>
      </c>
      <c r="B1594" s="225">
        <f>Лист18!C82</f>
        <v>0</v>
      </c>
      <c r="C1594" s="225">
        <f>Лист18!D82</f>
        <v>0</v>
      </c>
      <c r="D1594" s="225">
        <f>Лист18!E82</f>
        <v>18</v>
      </c>
      <c r="E1594" s="225">
        <f>Лист18!F82</f>
        <v>27</v>
      </c>
      <c r="F1594" s="220"/>
      <c r="G1594" s="220"/>
      <c r="H1594" s="2"/>
      <c r="I1594" s="2"/>
      <c r="J1594" s="2"/>
      <c r="K1594" s="2"/>
      <c r="L1594" s="2"/>
      <c r="M1594" s="2"/>
      <c r="N1594" s="2"/>
    </row>
    <row r="1595" spans="1:14" hidden="1" x14ac:dyDescent="0.3">
      <c r="A1595" s="225" t="str">
        <f>Лист19!B39</f>
        <v>Со сложны гарниром</v>
      </c>
      <c r="B1595" s="225">
        <f>Лист19!C39</f>
        <v>0</v>
      </c>
      <c r="C1595" s="225">
        <f>Лист19!D39</f>
        <v>0</v>
      </c>
      <c r="D1595" s="225">
        <f>Лист19!E39</f>
        <v>95</v>
      </c>
      <c r="E1595" s="225">
        <f>Лист19!F39</f>
        <v>105</v>
      </c>
      <c r="F1595" s="220"/>
      <c r="G1595" s="220"/>
      <c r="H1595" s="2"/>
      <c r="I1595" s="2"/>
      <c r="J1595" s="2"/>
      <c r="K1595" s="2"/>
      <c r="L1595" s="2"/>
      <c r="M1595" s="2"/>
      <c r="N1595" s="2"/>
    </row>
    <row r="1596" spans="1:14" hidden="1" x14ac:dyDescent="0.3">
      <c r="A1596" s="225" t="str">
        <f>Лист18!B47</f>
        <v>со сложным гарниром</v>
      </c>
      <c r="B1596" s="225">
        <f>Лист18!C47</f>
        <v>0</v>
      </c>
      <c r="C1596" s="225">
        <f>Лист18!D47</f>
        <v>0</v>
      </c>
      <c r="D1596" s="225">
        <f>Лист18!E47</f>
        <v>95</v>
      </c>
      <c r="E1596" s="225">
        <f>Лист18!F47</f>
        <v>105</v>
      </c>
      <c r="F1596" s="226"/>
      <c r="G1596" s="226"/>
      <c r="H1596" s="226"/>
      <c r="I1596" s="226"/>
      <c r="J1596" s="226"/>
      <c r="K1596" s="226"/>
      <c r="L1596" s="221"/>
      <c r="M1596" s="221"/>
      <c r="N1596" s="221"/>
    </row>
    <row r="1597" spans="1:14" hidden="1" x14ac:dyDescent="0.3">
      <c r="A1597" s="225" t="str">
        <f>Лист10!B45</f>
        <v>со шницелем</v>
      </c>
      <c r="B1597" s="225">
        <f>Лист10!C45</f>
        <v>0</v>
      </c>
      <c r="C1597" s="225">
        <f>Лист10!D45</f>
        <v>0</v>
      </c>
      <c r="D1597" s="225">
        <f>Лист10!E45</f>
        <v>60</v>
      </c>
      <c r="E1597" s="225">
        <f>Лист10!F45</f>
        <v>60</v>
      </c>
      <c r="F1597" s="226"/>
      <c r="G1597" s="226"/>
      <c r="H1597" s="135"/>
      <c r="I1597" s="135"/>
      <c r="J1597" s="135"/>
      <c r="K1597" s="135"/>
      <c r="L1597" s="4"/>
      <c r="M1597" s="4"/>
      <c r="N1597" s="4"/>
    </row>
    <row r="1598" spans="1:14" x14ac:dyDescent="0.3">
      <c r="A1598" s="225" t="str">
        <f>Лист1!B21</f>
        <v>Сок</v>
      </c>
      <c r="B1598" s="225">
        <f>Лист1!C21</f>
        <v>125</v>
      </c>
      <c r="C1598" s="225">
        <f>Лист1!D21</f>
        <v>125</v>
      </c>
      <c r="D1598" s="225">
        <f>Лист1!E21</f>
        <v>125</v>
      </c>
      <c r="E1598" s="225">
        <f>Лист1!F21</f>
        <v>125</v>
      </c>
      <c r="F1598" s="220"/>
      <c r="G1598" s="7" t="str">
        <f>A1598</f>
        <v>Сок</v>
      </c>
      <c r="H1598" s="3">
        <f>B1598+B1599+B1600+B1601+B1602+B1603+B1604+B1605+B1606+B1607+B1608+B1609+B1610+B1611+B1612+B1613</f>
        <v>2000</v>
      </c>
      <c r="I1598" s="3">
        <f>C1598+C1599+C1600+C1601+C1602+C1603+C1604+C1605+C1606+C1607+C1608+C1609+C1610+C1611+C1612+C1613</f>
        <v>2000</v>
      </c>
      <c r="J1598" s="3">
        <f>D1598+D1599+D1600+D1601+D1602+D1603+D1604+D1605+D1606+D1607+D1608+D1609+D1610+D1611+D1612+D1613</f>
        <v>2000</v>
      </c>
      <c r="K1598" s="3">
        <f>E1598+E1599+E1600+E1601+E1602+E1603+E1604+E1605+E1606+E1607+E1608+E1609+E1610+E1611+E1612+E1613</f>
        <v>2000</v>
      </c>
      <c r="L1598" s="3"/>
      <c r="M1598" s="3"/>
      <c r="N1598" s="3"/>
    </row>
    <row r="1599" spans="1:14" x14ac:dyDescent="0.3">
      <c r="A1599" s="225" t="str">
        <f>Лист3!B19</f>
        <v>Сок</v>
      </c>
      <c r="B1599" s="225">
        <f>Лист3!C19</f>
        <v>125</v>
      </c>
      <c r="C1599" s="225">
        <f>Лист3!D19</f>
        <v>125</v>
      </c>
      <c r="D1599" s="225">
        <f>Лист3!E19</f>
        <v>125</v>
      </c>
      <c r="E1599" s="225">
        <f>Лист3!F19</f>
        <v>125</v>
      </c>
      <c r="F1599" s="226"/>
      <c r="G1599" s="226"/>
      <c r="H1599" s="135"/>
      <c r="I1599" s="135"/>
      <c r="J1599" s="135"/>
      <c r="K1599" s="135"/>
      <c r="L1599" s="4"/>
      <c r="M1599" s="4"/>
      <c r="N1599" s="4"/>
    </row>
    <row r="1600" spans="1:14" x14ac:dyDescent="0.3">
      <c r="A1600" s="225" t="str">
        <f>Лист4!B20</f>
        <v>Сок</v>
      </c>
      <c r="B1600" s="225">
        <f>Лист4!C20</f>
        <v>125</v>
      </c>
      <c r="C1600" s="225">
        <f>Лист4!D20</f>
        <v>125</v>
      </c>
      <c r="D1600" s="225">
        <f>Лист4!E20</f>
        <v>125</v>
      </c>
      <c r="E1600" s="225">
        <f>Лист4!F20</f>
        <v>125</v>
      </c>
      <c r="F1600" s="226"/>
      <c r="G1600" s="226"/>
      <c r="H1600" s="135"/>
      <c r="I1600" s="135"/>
      <c r="J1600" s="135"/>
      <c r="K1600" s="135"/>
      <c r="L1600" s="4"/>
      <c r="M1600" s="4"/>
      <c r="N1600" s="4"/>
    </row>
    <row r="1601" spans="1:14" x14ac:dyDescent="0.3">
      <c r="A1601" s="225" t="str">
        <f>Лист5!B19</f>
        <v>Сок</v>
      </c>
      <c r="B1601" s="225">
        <f>Лист5!C19</f>
        <v>125</v>
      </c>
      <c r="C1601" s="225">
        <f>Лист5!D19</f>
        <v>125</v>
      </c>
      <c r="D1601" s="225">
        <f>Лист5!E19</f>
        <v>125</v>
      </c>
      <c r="E1601" s="225">
        <f>Лист5!F19</f>
        <v>125</v>
      </c>
      <c r="F1601" s="226"/>
      <c r="G1601" s="226"/>
      <c r="H1601" s="135"/>
      <c r="I1601" s="135"/>
      <c r="J1601" s="135"/>
      <c r="K1601" s="135"/>
      <c r="L1601" s="4"/>
      <c r="M1601" s="4"/>
      <c r="N1601" s="4"/>
    </row>
    <row r="1602" spans="1:14" x14ac:dyDescent="0.3">
      <c r="A1602" s="225" t="str">
        <f>Лист6!B19</f>
        <v>Сок</v>
      </c>
      <c r="B1602" s="225">
        <f>Лист6!C19</f>
        <v>125</v>
      </c>
      <c r="C1602" s="225">
        <f>Лист6!D19</f>
        <v>125</v>
      </c>
      <c r="D1602" s="225">
        <f>Лист6!E19</f>
        <v>125</v>
      </c>
      <c r="E1602" s="225">
        <f>Лист6!F19</f>
        <v>125</v>
      </c>
      <c r="F1602" s="220"/>
      <c r="G1602" s="220"/>
      <c r="H1602" s="3"/>
      <c r="I1602" s="3"/>
      <c r="J1602" s="3"/>
      <c r="K1602" s="3"/>
      <c r="L1602" s="3"/>
      <c r="M1602" s="3"/>
      <c r="N1602" s="3"/>
    </row>
    <row r="1603" spans="1:14" x14ac:dyDescent="0.3">
      <c r="A1603" s="225" t="str">
        <f>Лист8!B19</f>
        <v>Сок</v>
      </c>
      <c r="B1603" s="225">
        <f>Лист8!C19</f>
        <v>125</v>
      </c>
      <c r="C1603" s="225">
        <f>Лист8!D19</f>
        <v>125</v>
      </c>
      <c r="D1603" s="225">
        <f>Лист8!E19</f>
        <v>125</v>
      </c>
      <c r="E1603" s="225">
        <f>Лист8!F19</f>
        <v>125</v>
      </c>
      <c r="F1603" s="226"/>
      <c r="G1603" s="226"/>
      <c r="H1603" s="135"/>
      <c r="I1603" s="135"/>
      <c r="J1603" s="135"/>
      <c r="K1603" s="135"/>
      <c r="L1603" s="4"/>
      <c r="M1603" s="4"/>
      <c r="N1603" s="4"/>
    </row>
    <row r="1604" spans="1:14" x14ac:dyDescent="0.3">
      <c r="A1604" s="225" t="str">
        <f>Лист9!B20</f>
        <v>Сок</v>
      </c>
      <c r="B1604" s="225">
        <f>Лист9!C20</f>
        <v>125</v>
      </c>
      <c r="C1604" s="225">
        <f>Лист9!D20</f>
        <v>125</v>
      </c>
      <c r="D1604" s="225">
        <f>Лист9!E20</f>
        <v>125</v>
      </c>
      <c r="E1604" s="225">
        <f>Лист9!F20</f>
        <v>125</v>
      </c>
      <c r="F1604" s="220"/>
      <c r="G1604" s="220"/>
      <c r="H1604" s="3"/>
      <c r="I1604" s="3"/>
      <c r="J1604" s="3"/>
      <c r="K1604" s="3"/>
      <c r="L1604" s="3"/>
      <c r="M1604" s="3"/>
      <c r="N1604" s="3"/>
    </row>
    <row r="1605" spans="1:14" x14ac:dyDescent="0.3">
      <c r="A1605" s="225" t="str">
        <f>Лист10!B19</f>
        <v>Сок</v>
      </c>
      <c r="B1605" s="225">
        <f>Лист10!C19</f>
        <v>125</v>
      </c>
      <c r="C1605" s="225">
        <f>Лист10!D19</f>
        <v>125</v>
      </c>
      <c r="D1605" s="225">
        <f>Лист10!E19</f>
        <v>125</v>
      </c>
      <c r="E1605" s="225">
        <f>Лист10!F19</f>
        <v>125</v>
      </c>
      <c r="F1605" s="220"/>
      <c r="G1605" s="220"/>
      <c r="H1605" s="3"/>
      <c r="I1605" s="3"/>
      <c r="J1605" s="3"/>
      <c r="K1605" s="3"/>
      <c r="L1605" s="3"/>
      <c r="M1605" s="3"/>
      <c r="N1605" s="3"/>
    </row>
    <row r="1606" spans="1:14" x14ac:dyDescent="0.3">
      <c r="A1606" s="225" t="str">
        <f>Лист11!B18</f>
        <v>Сок</v>
      </c>
      <c r="B1606" s="225">
        <f>Лист11!C18</f>
        <v>125</v>
      </c>
      <c r="C1606" s="225">
        <f>Лист11!D18</f>
        <v>125</v>
      </c>
      <c r="D1606" s="225">
        <f>Лист11!E18</f>
        <v>125</v>
      </c>
      <c r="E1606" s="225">
        <f>Лист11!F18</f>
        <v>125</v>
      </c>
      <c r="F1606" s="226"/>
      <c r="G1606" s="226"/>
      <c r="H1606" s="135"/>
      <c r="I1606" s="135"/>
      <c r="J1606" s="135"/>
      <c r="K1606" s="135"/>
      <c r="L1606" s="4"/>
      <c r="M1606" s="4"/>
      <c r="N1606" s="4"/>
    </row>
    <row r="1607" spans="1:14" x14ac:dyDescent="0.3">
      <c r="A1607" s="225" t="str">
        <f>Лист13!B21</f>
        <v>Сок</v>
      </c>
      <c r="B1607" s="225">
        <f>Лист13!C21</f>
        <v>125</v>
      </c>
      <c r="C1607" s="225">
        <f>Лист13!D21</f>
        <v>125</v>
      </c>
      <c r="D1607" s="225">
        <f>Лист13!E21</f>
        <v>125</v>
      </c>
      <c r="E1607" s="225">
        <f>Лист13!F21</f>
        <v>125</v>
      </c>
      <c r="F1607" s="220"/>
      <c r="G1607" s="220"/>
      <c r="H1607" s="2"/>
      <c r="I1607" s="2"/>
      <c r="J1607" s="2"/>
      <c r="K1607" s="2"/>
      <c r="L1607" s="2"/>
      <c r="M1607" s="2"/>
      <c r="N1607" s="2"/>
    </row>
    <row r="1608" spans="1:14" x14ac:dyDescent="0.3">
      <c r="A1608" s="225" t="str">
        <f>Лист14!B20</f>
        <v>Сок</v>
      </c>
      <c r="B1608" s="225">
        <f>Лист14!C20</f>
        <v>125</v>
      </c>
      <c r="C1608" s="225">
        <f>Лист14!D20</f>
        <v>125</v>
      </c>
      <c r="D1608" s="225">
        <f>Лист14!E20</f>
        <v>125</v>
      </c>
      <c r="E1608" s="225">
        <f>Лист14!F20</f>
        <v>125</v>
      </c>
      <c r="F1608" s="220"/>
      <c r="G1608" s="220"/>
      <c r="H1608" s="2"/>
      <c r="I1608" s="2"/>
      <c r="J1608" s="2"/>
      <c r="K1608" s="2"/>
      <c r="L1608" s="2"/>
      <c r="M1608" s="2"/>
      <c r="N1608" s="2"/>
    </row>
    <row r="1609" spans="1:14" x14ac:dyDescent="0.3">
      <c r="A1609" s="225" t="str">
        <f>Лист15!B19</f>
        <v>Сок</v>
      </c>
      <c r="B1609" s="225">
        <f>Лист15!C19</f>
        <v>125</v>
      </c>
      <c r="C1609" s="225">
        <f>Лист15!D19</f>
        <v>125</v>
      </c>
      <c r="D1609" s="225">
        <f>Лист15!E19</f>
        <v>125</v>
      </c>
      <c r="E1609" s="225">
        <f>Лист15!F19</f>
        <v>125</v>
      </c>
      <c r="F1609" s="226"/>
      <c r="G1609" s="226"/>
      <c r="H1609" s="226"/>
      <c r="I1609" s="226"/>
      <c r="J1609" s="226"/>
      <c r="K1609" s="226"/>
      <c r="L1609" s="221"/>
      <c r="M1609" s="221"/>
      <c r="N1609" s="221"/>
    </row>
    <row r="1610" spans="1:14" x14ac:dyDescent="0.3">
      <c r="A1610" s="225" t="str">
        <f>Лист16!B20</f>
        <v>Сок</v>
      </c>
      <c r="B1610" s="225">
        <f>Лист16!C20</f>
        <v>125</v>
      </c>
      <c r="C1610" s="225">
        <f>Лист16!D20</f>
        <v>125</v>
      </c>
      <c r="D1610" s="225">
        <f>Лист16!E20</f>
        <v>125</v>
      </c>
      <c r="E1610" s="225">
        <f>Лист16!F20</f>
        <v>125</v>
      </c>
      <c r="F1610" s="220"/>
      <c r="G1610" s="220"/>
      <c r="H1610" s="2"/>
      <c r="I1610" s="2"/>
      <c r="J1610" s="2"/>
      <c r="K1610" s="2"/>
      <c r="L1610" s="2"/>
      <c r="M1610" s="2"/>
      <c r="N1610" s="2"/>
    </row>
    <row r="1611" spans="1:14" x14ac:dyDescent="0.3">
      <c r="A1611" s="225" t="str">
        <f>Лист18!B17</f>
        <v>Сок</v>
      </c>
      <c r="B1611" s="225">
        <f>Лист18!C17</f>
        <v>125</v>
      </c>
      <c r="C1611" s="225">
        <f>Лист18!D17</f>
        <v>125</v>
      </c>
      <c r="D1611" s="225">
        <f>Лист18!E17</f>
        <v>125</v>
      </c>
      <c r="E1611" s="225">
        <f>Лист18!F17</f>
        <v>125</v>
      </c>
      <c r="F1611" s="226"/>
      <c r="G1611" s="226"/>
      <c r="H1611" s="226"/>
      <c r="I1611" s="226"/>
      <c r="J1611" s="226"/>
      <c r="K1611" s="226"/>
      <c r="L1611" s="221"/>
      <c r="M1611" s="221"/>
      <c r="N1611" s="221"/>
    </row>
    <row r="1612" spans="1:14" x14ac:dyDescent="0.3">
      <c r="A1612" s="225" t="str">
        <f>Лист19!B19</f>
        <v>Сок</v>
      </c>
      <c r="B1612" s="225">
        <f>Лист19!C19</f>
        <v>125</v>
      </c>
      <c r="C1612" s="225">
        <f>Лист19!D19</f>
        <v>125</v>
      </c>
      <c r="D1612" s="225">
        <f>Лист19!E19</f>
        <v>125</v>
      </c>
      <c r="E1612" s="225">
        <f>Лист19!F19</f>
        <v>125</v>
      </c>
      <c r="F1612" s="226"/>
      <c r="G1612" s="226"/>
      <c r="H1612" s="226"/>
      <c r="I1612" s="226"/>
      <c r="J1612" s="226"/>
      <c r="K1612" s="226"/>
      <c r="L1612" s="221"/>
      <c r="M1612" s="221"/>
      <c r="N1612" s="221"/>
    </row>
    <row r="1613" spans="1:14" x14ac:dyDescent="0.3">
      <c r="A1613" s="225" t="str">
        <f>Лист20!B20</f>
        <v>Сок</v>
      </c>
      <c r="B1613" s="225">
        <f>Лист20!C20</f>
        <v>125</v>
      </c>
      <c r="C1613" s="225">
        <f>Лист20!D20</f>
        <v>125</v>
      </c>
      <c r="D1613" s="225">
        <f>Лист20!E20</f>
        <v>125</v>
      </c>
      <c r="E1613" s="225">
        <f>Лист20!F20</f>
        <v>125</v>
      </c>
      <c r="F1613" s="226"/>
      <c r="G1613" s="226"/>
      <c r="H1613" s="226"/>
      <c r="I1613" s="226"/>
      <c r="J1613" s="226"/>
      <c r="K1613" s="226"/>
      <c r="L1613" s="221"/>
      <c r="M1613" s="221"/>
      <c r="N1613" s="221"/>
    </row>
    <row r="1614" spans="1:14" x14ac:dyDescent="0.3">
      <c r="A1614" s="225" t="str">
        <f>Лист1!B110</f>
        <v xml:space="preserve">Соль йодированная </v>
      </c>
      <c r="B1614" s="225">
        <f>Лист1!C110</f>
        <v>4</v>
      </c>
      <c r="C1614" s="225">
        <f>Лист1!D110</f>
        <v>6</v>
      </c>
      <c r="D1614" s="225">
        <f>Лист1!E110</f>
        <v>4</v>
      </c>
      <c r="E1614" s="225">
        <f>Лист1!F110</f>
        <v>6</v>
      </c>
      <c r="F1614" s="226"/>
      <c r="G1614" s="227" t="str">
        <f>A1614</f>
        <v xml:space="preserve">Соль йодированная </v>
      </c>
      <c r="H1614" s="227">
        <f>B1614+B1615+B1616+B1617+B1618+B1619+B1620+B1621+B1622+B1623+B1624+B1625+B1626+B1627+B1628+B1629+B1630+B1631+B1632+B1633</f>
        <v>80</v>
      </c>
      <c r="I1614" s="227">
        <f>C1614+C1615+C1616+C1617+C1618+C1619+C1620+C1621+C1622+C1623+C1624+C1625+C1626+C1627+C1628+C1629+C1630+C1631+C1632+C1633</f>
        <v>120</v>
      </c>
      <c r="J1614" s="227">
        <f>D1614+D1615+D1616+D1617+D1618+D1619+D1620+D1621+D1622+D1623+D1624+D1625+D1626+D1627+D1628+D1629+D1630+D1631+D1632+D1633</f>
        <v>80</v>
      </c>
      <c r="K1614" s="227">
        <f>E1614+E1615+E1616+E1617+E1618+E1619+E1620+E1621+E1622+E1623+E1624+E1625+E1626+E1627+E1628+E1629+E1630+E1631+E1632+E1633</f>
        <v>120</v>
      </c>
      <c r="L1614" s="221"/>
      <c r="M1614" s="221"/>
      <c r="N1614" s="221"/>
    </row>
    <row r="1615" spans="1:14" x14ac:dyDescent="0.3">
      <c r="A1615" s="225" t="str">
        <f>Лист2!B88</f>
        <v xml:space="preserve">Соль йодированная </v>
      </c>
      <c r="B1615" s="225">
        <f>Лист2!C88</f>
        <v>4</v>
      </c>
      <c r="C1615" s="225">
        <f>Лист2!D88</f>
        <v>6</v>
      </c>
      <c r="D1615" s="225">
        <f>Лист2!E88</f>
        <v>4</v>
      </c>
      <c r="E1615" s="225">
        <f>Лист2!F88</f>
        <v>6</v>
      </c>
      <c r="F1615" s="226"/>
      <c r="G1615" s="226"/>
      <c r="H1615" s="226"/>
      <c r="I1615" s="226"/>
      <c r="J1615" s="226"/>
      <c r="K1615" s="226"/>
      <c r="L1615" s="221"/>
      <c r="M1615" s="221"/>
      <c r="N1615" s="221"/>
    </row>
    <row r="1616" spans="1:14" x14ac:dyDescent="0.3">
      <c r="A1616" s="225" t="str">
        <f>Лист3!B99</f>
        <v xml:space="preserve">Соль йодированная </v>
      </c>
      <c r="B1616" s="225">
        <f>Лист3!C99</f>
        <v>4</v>
      </c>
      <c r="C1616" s="225">
        <f>Лист3!D99</f>
        <v>6</v>
      </c>
      <c r="D1616" s="225">
        <f>Лист3!E99</f>
        <v>4</v>
      </c>
      <c r="E1616" s="225">
        <f>Лист3!F99</f>
        <v>6</v>
      </c>
      <c r="F1616" s="226"/>
      <c r="G1616" s="226"/>
      <c r="H1616" s="226"/>
      <c r="I1616" s="226"/>
      <c r="J1616" s="226"/>
      <c r="K1616" s="226"/>
      <c r="L1616" s="221"/>
      <c r="M1616" s="221"/>
      <c r="N1616" s="221"/>
    </row>
    <row r="1617" spans="1:14" x14ac:dyDescent="0.3">
      <c r="A1617" s="225" t="str">
        <f>Лист4!B106</f>
        <v xml:space="preserve">Соль йодированная </v>
      </c>
      <c r="B1617" s="225">
        <f>Лист4!C106</f>
        <v>4</v>
      </c>
      <c r="C1617" s="225">
        <f>Лист4!D106</f>
        <v>6</v>
      </c>
      <c r="D1617" s="225">
        <f>Лист4!E106</f>
        <v>4</v>
      </c>
      <c r="E1617" s="225">
        <f>Лист4!F106</f>
        <v>6</v>
      </c>
      <c r="F1617" s="226"/>
      <c r="G1617" s="226"/>
      <c r="H1617" s="226"/>
      <c r="I1617" s="226"/>
      <c r="J1617" s="226"/>
      <c r="K1617" s="226"/>
      <c r="L1617" s="221"/>
      <c r="M1617" s="221"/>
      <c r="N1617" s="221"/>
    </row>
    <row r="1618" spans="1:14" x14ac:dyDescent="0.3">
      <c r="A1618" s="225" t="str">
        <f>Лист5!B95</f>
        <v xml:space="preserve">Соль йодированная </v>
      </c>
      <c r="B1618" s="225">
        <f>Лист5!C95</f>
        <v>4</v>
      </c>
      <c r="C1618" s="225">
        <f>Лист5!D95</f>
        <v>6</v>
      </c>
      <c r="D1618" s="225">
        <f>Лист5!E95</f>
        <v>4</v>
      </c>
      <c r="E1618" s="225">
        <f>Лист5!F95</f>
        <v>6</v>
      </c>
      <c r="F1618" s="226"/>
      <c r="G1618" s="226"/>
      <c r="H1618" s="135"/>
      <c r="I1618" s="135"/>
      <c r="J1618" s="135"/>
      <c r="K1618" s="135"/>
      <c r="L1618" s="4"/>
      <c r="M1618" s="4"/>
      <c r="N1618" s="4"/>
    </row>
    <row r="1619" spans="1:14" x14ac:dyDescent="0.3">
      <c r="A1619" s="225" t="str">
        <f>Лист6!B97</f>
        <v xml:space="preserve">Соль йодированная </v>
      </c>
      <c r="B1619" s="225">
        <f>Лист6!C97</f>
        <v>4</v>
      </c>
      <c r="C1619" s="225">
        <f>Лист6!D97</f>
        <v>6</v>
      </c>
      <c r="D1619" s="225">
        <f>Лист6!E97</f>
        <v>4</v>
      </c>
      <c r="E1619" s="225">
        <f>Лист6!F97</f>
        <v>6</v>
      </c>
      <c r="F1619" s="226"/>
      <c r="G1619" s="226"/>
      <c r="H1619" s="135"/>
      <c r="I1619" s="135"/>
      <c r="J1619" s="135"/>
      <c r="K1619" s="135"/>
      <c r="L1619" s="4"/>
      <c r="M1619" s="4"/>
      <c r="N1619" s="4"/>
    </row>
    <row r="1620" spans="1:14" x14ac:dyDescent="0.3">
      <c r="A1620" s="225" t="str">
        <f>Лист7!B114</f>
        <v xml:space="preserve">Соль йодированная </v>
      </c>
      <c r="B1620" s="225">
        <f>Лист7!C114</f>
        <v>4</v>
      </c>
      <c r="C1620" s="225">
        <f>Лист7!D114</f>
        <v>6</v>
      </c>
      <c r="D1620" s="225">
        <f>Лист7!E114</f>
        <v>4</v>
      </c>
      <c r="E1620" s="225">
        <f>Лист7!F114</f>
        <v>6</v>
      </c>
      <c r="F1620" s="227"/>
      <c r="G1620" s="227"/>
      <c r="H1620" s="227"/>
      <c r="I1620" s="227"/>
      <c r="J1620" s="227"/>
      <c r="K1620" s="227"/>
      <c r="L1620" s="10"/>
      <c r="M1620" s="10"/>
      <c r="N1620" s="10"/>
    </row>
    <row r="1621" spans="1:14" x14ac:dyDescent="0.3">
      <c r="A1621" s="225" t="str">
        <f>Лист8!B95</f>
        <v xml:space="preserve">Соль йодированная </v>
      </c>
      <c r="B1621" s="225">
        <f>Лист8!C95</f>
        <v>4</v>
      </c>
      <c r="C1621" s="225">
        <f>Лист8!D95</f>
        <v>6</v>
      </c>
      <c r="D1621" s="225">
        <f>Лист8!E95</f>
        <v>4</v>
      </c>
      <c r="E1621" s="225">
        <f>Лист8!F95</f>
        <v>6</v>
      </c>
      <c r="F1621" s="226"/>
      <c r="G1621" s="226"/>
      <c r="H1621" s="135"/>
      <c r="I1621" s="135"/>
      <c r="J1621" s="135"/>
      <c r="K1621" s="135"/>
      <c r="L1621" s="4"/>
      <c r="M1621" s="4"/>
      <c r="N1621" s="4"/>
    </row>
    <row r="1622" spans="1:14" x14ac:dyDescent="0.3">
      <c r="A1622" s="225" t="str">
        <f>Лист9!B95</f>
        <v xml:space="preserve">Соль йодированная </v>
      </c>
      <c r="B1622" s="225">
        <f>Лист9!C95</f>
        <v>4</v>
      </c>
      <c r="C1622" s="225">
        <f>Лист9!D95</f>
        <v>6</v>
      </c>
      <c r="D1622" s="225">
        <f>Лист9!E95</f>
        <v>4</v>
      </c>
      <c r="E1622" s="225">
        <f>Лист9!F95</f>
        <v>6</v>
      </c>
      <c r="F1622" s="226"/>
      <c r="G1622" s="226"/>
      <c r="H1622" s="135"/>
      <c r="I1622" s="135"/>
      <c r="J1622" s="135"/>
      <c r="K1622" s="135"/>
      <c r="L1622" s="4"/>
      <c r="M1622" s="4"/>
      <c r="N1622" s="4"/>
    </row>
    <row r="1623" spans="1:14" x14ac:dyDescent="0.3">
      <c r="A1623" s="225" t="str">
        <f>Лист10!B94</f>
        <v xml:space="preserve">Соль йодированная </v>
      </c>
      <c r="B1623" s="225">
        <f>Лист10!C94</f>
        <v>4</v>
      </c>
      <c r="C1623" s="225">
        <f>Лист10!D94</f>
        <v>6</v>
      </c>
      <c r="D1623" s="225">
        <f>Лист10!E94</f>
        <v>4</v>
      </c>
      <c r="E1623" s="225">
        <f>Лист10!F94</f>
        <v>6</v>
      </c>
      <c r="F1623" s="226"/>
      <c r="G1623" s="226"/>
      <c r="H1623" s="135"/>
      <c r="I1623" s="135"/>
      <c r="J1623" s="135"/>
      <c r="K1623" s="135"/>
      <c r="L1623" s="4"/>
      <c r="M1623" s="4"/>
      <c r="N1623" s="4"/>
    </row>
    <row r="1624" spans="1:14" x14ac:dyDescent="0.3">
      <c r="A1624" s="225" t="str">
        <f>Лист11!B95</f>
        <v xml:space="preserve">Соль йодированная </v>
      </c>
      <c r="B1624" s="225">
        <f>Лист11!C95</f>
        <v>4</v>
      </c>
      <c r="C1624" s="225">
        <f>Лист11!D95</f>
        <v>6</v>
      </c>
      <c r="D1624" s="225">
        <f>Лист11!E95</f>
        <v>4</v>
      </c>
      <c r="E1624" s="225">
        <f>Лист11!F95</f>
        <v>6</v>
      </c>
      <c r="F1624" s="226"/>
      <c r="G1624" s="226"/>
      <c r="H1624" s="135"/>
      <c r="I1624" s="135"/>
      <c r="J1624" s="135"/>
      <c r="K1624" s="135"/>
      <c r="L1624" s="4"/>
      <c r="M1624" s="4"/>
      <c r="N1624" s="4"/>
    </row>
    <row r="1625" spans="1:14" x14ac:dyDescent="0.3">
      <c r="A1625" s="225" t="str">
        <f>Лист12!B113</f>
        <v xml:space="preserve">Соль йодированная </v>
      </c>
      <c r="B1625" s="225">
        <f>Лист12!C113</f>
        <v>4</v>
      </c>
      <c r="C1625" s="225">
        <f>Лист12!D113</f>
        <v>6</v>
      </c>
      <c r="D1625" s="225">
        <f>Лист12!E113</f>
        <v>4</v>
      </c>
      <c r="E1625" s="225">
        <f>Лист12!F113</f>
        <v>6</v>
      </c>
      <c r="F1625" s="226"/>
      <c r="G1625" s="226"/>
      <c r="H1625" s="135"/>
      <c r="I1625" s="135"/>
      <c r="J1625" s="135"/>
      <c r="K1625" s="135"/>
      <c r="L1625" s="4"/>
      <c r="M1625" s="4"/>
      <c r="N1625" s="4"/>
    </row>
    <row r="1626" spans="1:14" x14ac:dyDescent="0.3">
      <c r="A1626" s="225" t="str">
        <f>Лист13!B109</f>
        <v xml:space="preserve">Соль йодированная </v>
      </c>
      <c r="B1626" s="225">
        <f>Лист13!C109</f>
        <v>4</v>
      </c>
      <c r="C1626" s="225">
        <f>Лист13!D109</f>
        <v>6</v>
      </c>
      <c r="D1626" s="225">
        <f>Лист13!E109</f>
        <v>4</v>
      </c>
      <c r="E1626" s="225">
        <f>Лист13!F109</f>
        <v>6</v>
      </c>
      <c r="F1626" s="226"/>
      <c r="G1626" s="226"/>
      <c r="H1626" s="135"/>
      <c r="I1626" s="135"/>
      <c r="J1626" s="135"/>
      <c r="K1626" s="135"/>
      <c r="L1626" s="4"/>
      <c r="M1626" s="4"/>
      <c r="N1626" s="4"/>
    </row>
    <row r="1627" spans="1:14" x14ac:dyDescent="0.3">
      <c r="A1627" s="225" t="str">
        <f>Лист14!B94</f>
        <v xml:space="preserve">Соль йодированная </v>
      </c>
      <c r="B1627" s="225">
        <f>Лист14!C94</f>
        <v>4</v>
      </c>
      <c r="C1627" s="225">
        <f>Лист14!D94</f>
        <v>6</v>
      </c>
      <c r="D1627" s="225">
        <f>Лист14!E94</f>
        <v>4</v>
      </c>
      <c r="E1627" s="225">
        <f>Лист14!F94</f>
        <v>6</v>
      </c>
      <c r="F1627" s="220"/>
      <c r="G1627" s="220"/>
      <c r="H1627" s="3"/>
      <c r="I1627" s="3"/>
      <c r="J1627" s="3"/>
      <c r="K1627" s="3"/>
      <c r="L1627" s="3"/>
      <c r="M1627" s="3"/>
      <c r="N1627" s="3"/>
    </row>
    <row r="1628" spans="1:14" x14ac:dyDescent="0.3">
      <c r="A1628" s="225" t="str">
        <f>Лист15!B77</f>
        <v xml:space="preserve">Соль йодированная </v>
      </c>
      <c r="B1628" s="225">
        <f>Лист15!C77</f>
        <v>4</v>
      </c>
      <c r="C1628" s="225">
        <f>Лист15!D77</f>
        <v>6</v>
      </c>
      <c r="D1628" s="225">
        <f>Лист15!E77</f>
        <v>4</v>
      </c>
      <c r="E1628" s="225">
        <f>Лист15!F77</f>
        <v>6</v>
      </c>
      <c r="F1628" s="226"/>
      <c r="G1628" s="226"/>
      <c r="H1628" s="135"/>
      <c r="I1628" s="135"/>
      <c r="J1628" s="135"/>
      <c r="K1628" s="135"/>
      <c r="L1628" s="4"/>
      <c r="M1628" s="4"/>
      <c r="N1628" s="4"/>
    </row>
    <row r="1629" spans="1:14" x14ac:dyDescent="0.3">
      <c r="A1629" s="225" t="str">
        <f>Лист16!B98</f>
        <v xml:space="preserve">Соль йодированная </v>
      </c>
      <c r="B1629" s="225">
        <f>Лист16!C98</f>
        <v>4</v>
      </c>
      <c r="C1629" s="225">
        <f>Лист16!D98</f>
        <v>6</v>
      </c>
      <c r="D1629" s="225">
        <f>Лист16!E98</f>
        <v>4</v>
      </c>
      <c r="E1629" s="225">
        <f>Лист16!F98</f>
        <v>6</v>
      </c>
      <c r="F1629" s="226"/>
      <c r="G1629" s="226"/>
      <c r="H1629" s="135"/>
      <c r="I1629" s="135"/>
      <c r="J1629" s="135"/>
      <c r="K1629" s="135"/>
      <c r="L1629" s="4"/>
      <c r="M1629" s="4"/>
      <c r="N1629" s="4"/>
    </row>
    <row r="1630" spans="1:14" x14ac:dyDescent="0.3">
      <c r="A1630" s="225" t="str">
        <f>Лист17!B102</f>
        <v xml:space="preserve">Соль йодированная </v>
      </c>
      <c r="B1630" s="225">
        <f>Лист17!C102</f>
        <v>4</v>
      </c>
      <c r="C1630" s="225">
        <f>Лист17!D102</f>
        <v>6</v>
      </c>
      <c r="D1630" s="225">
        <f>Лист17!E102</f>
        <v>4</v>
      </c>
      <c r="E1630" s="225">
        <f>Лист17!F102</f>
        <v>6</v>
      </c>
      <c r="F1630" s="226"/>
      <c r="G1630" s="226"/>
      <c r="H1630" s="226"/>
      <c r="I1630" s="226"/>
      <c r="J1630" s="226"/>
      <c r="K1630" s="226"/>
      <c r="L1630" s="221"/>
      <c r="M1630" s="221"/>
      <c r="N1630" s="221"/>
    </row>
    <row r="1631" spans="1:14" x14ac:dyDescent="0.3">
      <c r="A1631" s="225" t="str">
        <f>Лист18!B101</f>
        <v xml:space="preserve">Соль йодированная </v>
      </c>
      <c r="B1631" s="225">
        <f>Лист18!C101</f>
        <v>4</v>
      </c>
      <c r="C1631" s="225">
        <f>Лист18!D101</f>
        <v>6</v>
      </c>
      <c r="D1631" s="225">
        <f>Лист18!E101</f>
        <v>4</v>
      </c>
      <c r="E1631" s="225">
        <f>Лист18!F101</f>
        <v>6</v>
      </c>
      <c r="F1631" s="226"/>
      <c r="G1631" s="226"/>
      <c r="H1631" s="226"/>
      <c r="I1631" s="226"/>
      <c r="J1631" s="226"/>
      <c r="K1631" s="226"/>
      <c r="L1631" s="221"/>
      <c r="M1631" s="221"/>
      <c r="N1631" s="221"/>
    </row>
    <row r="1632" spans="1:14" x14ac:dyDescent="0.3">
      <c r="A1632" s="225" t="str">
        <f>Лист19!B100</f>
        <v xml:space="preserve">Соль йодированная </v>
      </c>
      <c r="B1632" s="225">
        <f>Лист19!C100</f>
        <v>4</v>
      </c>
      <c r="C1632" s="225">
        <f>Лист19!D100</f>
        <v>6</v>
      </c>
      <c r="D1632" s="225">
        <f>Лист19!E100</f>
        <v>4</v>
      </c>
      <c r="E1632" s="225">
        <f>Лист19!F100</f>
        <v>6</v>
      </c>
      <c r="F1632" s="226"/>
      <c r="G1632" s="226"/>
      <c r="H1632" s="226"/>
      <c r="I1632" s="226"/>
      <c r="J1632" s="226"/>
      <c r="K1632" s="226"/>
      <c r="L1632" s="221"/>
      <c r="M1632" s="221"/>
      <c r="N1632" s="221"/>
    </row>
    <row r="1633" spans="1:14" x14ac:dyDescent="0.3">
      <c r="A1633" s="225" t="str">
        <f>Лист20!B104</f>
        <v xml:space="preserve">Соль йодированная </v>
      </c>
      <c r="B1633" s="225">
        <f>Лист20!C104</f>
        <v>4</v>
      </c>
      <c r="C1633" s="225">
        <f>Лист20!D104</f>
        <v>6</v>
      </c>
      <c r="D1633" s="225">
        <f>Лист20!E104</f>
        <v>4</v>
      </c>
      <c r="E1633" s="225">
        <f>Лист20!F104</f>
        <v>6</v>
      </c>
      <c r="F1633" s="226"/>
      <c r="G1633" s="226"/>
      <c r="H1633" s="226"/>
      <c r="I1633" s="226"/>
      <c r="J1633" s="226"/>
      <c r="K1633" s="226"/>
      <c r="L1633" s="221"/>
      <c r="M1633" s="221"/>
      <c r="N1633" s="221"/>
    </row>
    <row r="1634" spans="1:14" hidden="1" x14ac:dyDescent="0.3">
      <c r="A1634" s="225" t="str">
        <f>Лист7!B72</f>
        <v>Соус красный основной</v>
      </c>
      <c r="B1634" s="225">
        <f>Лист7!C72</f>
        <v>0</v>
      </c>
      <c r="C1634" s="225">
        <f>Лист7!D72</f>
        <v>0</v>
      </c>
      <c r="D1634" s="225">
        <f>Лист7!E72</f>
        <v>20</v>
      </c>
      <c r="E1634" s="225">
        <f>Лист7!F72</f>
        <v>30</v>
      </c>
      <c r="F1634" s="226"/>
      <c r="G1634" s="226"/>
      <c r="H1634" s="226"/>
      <c r="I1634" s="226"/>
      <c r="J1634" s="226"/>
      <c r="K1634" s="226"/>
      <c r="L1634" s="221"/>
      <c r="M1634" s="221"/>
      <c r="N1634" s="221"/>
    </row>
    <row r="1635" spans="1:14" hidden="1" x14ac:dyDescent="0.3">
      <c r="A1635" s="225" t="str">
        <f>Лист18!B48</f>
        <v>соус красный основной</v>
      </c>
      <c r="B1635" s="225">
        <f>Лист18!C48</f>
        <v>0</v>
      </c>
      <c r="C1635" s="225">
        <f>Лист18!D48</f>
        <v>0</v>
      </c>
      <c r="D1635" s="225">
        <f>Лист18!E48</f>
        <v>20</v>
      </c>
      <c r="E1635" s="225">
        <f>Лист18!F48</f>
        <v>30</v>
      </c>
      <c r="F1635" s="226"/>
      <c r="G1635" s="226"/>
      <c r="H1635" s="226"/>
      <c r="I1635" s="226"/>
      <c r="J1635" s="226"/>
      <c r="K1635" s="226"/>
      <c r="L1635" s="221"/>
      <c r="M1635" s="221"/>
      <c r="N1635" s="221"/>
    </row>
    <row r="1636" spans="1:14" hidden="1" x14ac:dyDescent="0.3">
      <c r="A1636" s="225" t="str">
        <f>Лист19!B40</f>
        <v>Соус молочный</v>
      </c>
      <c r="B1636" s="225">
        <f>Лист19!C40</f>
        <v>0</v>
      </c>
      <c r="C1636" s="225">
        <f>Лист19!D40</f>
        <v>0</v>
      </c>
      <c r="D1636" s="225">
        <f>Лист19!E40</f>
        <v>15</v>
      </c>
      <c r="E1636" s="225">
        <f>Лист19!F40</f>
        <v>20</v>
      </c>
      <c r="F1636" s="226"/>
      <c r="G1636" s="226"/>
      <c r="H1636" s="226"/>
      <c r="I1636" s="226"/>
      <c r="J1636" s="226"/>
      <c r="K1636" s="226"/>
      <c r="L1636" s="221"/>
      <c r="M1636" s="221"/>
      <c r="N1636" s="221"/>
    </row>
    <row r="1637" spans="1:14" hidden="1" x14ac:dyDescent="0.3">
      <c r="A1637" s="225" t="str">
        <f>Лист9!B52</f>
        <v>соус томатный</v>
      </c>
      <c r="B1637" s="225">
        <f>Лист9!C52</f>
        <v>0</v>
      </c>
      <c r="C1637" s="225">
        <f>Лист9!D52</f>
        <v>0</v>
      </c>
      <c r="D1637" s="225">
        <f>Лист9!E52</f>
        <v>15</v>
      </c>
      <c r="E1637" s="225">
        <f>Лист9!F52</f>
        <v>20</v>
      </c>
      <c r="F1637" s="226"/>
      <c r="G1637" s="226"/>
      <c r="H1637" s="226"/>
      <c r="I1637" s="226"/>
      <c r="J1637" s="226"/>
      <c r="K1637" s="226"/>
      <c r="L1637" s="221"/>
      <c r="M1637" s="221"/>
      <c r="N1637" s="221"/>
    </row>
    <row r="1638" spans="1:14" hidden="1" x14ac:dyDescent="0.3">
      <c r="A1638" s="225" t="str">
        <f>Лист12!B33</f>
        <v>Суп   картофельный с мясными фрикадельками</v>
      </c>
      <c r="B1638" s="225">
        <f>Лист12!C33</f>
        <v>0</v>
      </c>
      <c r="C1638" s="225">
        <f>Лист12!D33</f>
        <v>0</v>
      </c>
      <c r="D1638" s="225">
        <f>Лист12!E33</f>
        <v>150</v>
      </c>
      <c r="E1638" s="225">
        <f>Лист12!F33</f>
        <v>200</v>
      </c>
      <c r="F1638" s="226"/>
      <c r="G1638" s="226"/>
      <c r="H1638" s="226"/>
      <c r="I1638" s="226"/>
      <c r="J1638" s="226"/>
      <c r="K1638" s="226"/>
      <c r="L1638" s="221"/>
      <c r="M1638" s="221"/>
      <c r="N1638" s="221"/>
    </row>
    <row r="1639" spans="1:14" hidden="1" x14ac:dyDescent="0.3">
      <c r="A1639" s="225" t="str">
        <f>Лист1!B34</f>
        <v>Суп  "Здоровье" с мясом и со сметаной</v>
      </c>
      <c r="B1639" s="225">
        <f>Лист1!C34</f>
        <v>0</v>
      </c>
      <c r="C1639" s="225">
        <f>Лист1!D34</f>
        <v>0</v>
      </c>
      <c r="D1639" s="225">
        <f>Лист1!E34</f>
        <v>150</v>
      </c>
      <c r="E1639" s="225">
        <f>Лист1!F34</f>
        <v>200</v>
      </c>
      <c r="F1639" s="226"/>
      <c r="G1639" s="226"/>
      <c r="H1639" s="135"/>
      <c r="I1639" s="135"/>
      <c r="J1639" s="135"/>
      <c r="K1639" s="135"/>
      <c r="L1639" s="4"/>
      <c r="M1639" s="4"/>
      <c r="N1639" s="4"/>
    </row>
    <row r="1640" spans="1:14" hidden="1" x14ac:dyDescent="0.3">
      <c r="A1640" s="225" t="str">
        <f>Лист8!B29</f>
        <v>Суп  «Харчо» с мясом</v>
      </c>
      <c r="B1640" s="225">
        <f>Лист8!C29</f>
        <v>0</v>
      </c>
      <c r="C1640" s="225">
        <f>Лист8!D29</f>
        <v>0</v>
      </c>
      <c r="D1640" s="225">
        <f>Лист8!E29</f>
        <v>150</v>
      </c>
      <c r="E1640" s="225">
        <f>Лист8!F29</f>
        <v>200</v>
      </c>
      <c r="F1640" s="220"/>
      <c r="G1640" s="220"/>
      <c r="H1640" s="3"/>
      <c r="I1640" s="3"/>
      <c r="J1640" s="3"/>
      <c r="K1640" s="3"/>
      <c r="L1640" s="3"/>
      <c r="M1640" s="3"/>
      <c r="N1640" s="3"/>
    </row>
    <row r="1641" spans="1:14" hidden="1" x14ac:dyDescent="0.3">
      <c r="A1641" s="225" t="str">
        <f>Лист11!B28</f>
        <v>Суп  гороховый с мясом птицы</v>
      </c>
      <c r="B1641" s="225">
        <f>Лист11!C28</f>
        <v>0</v>
      </c>
      <c r="C1641" s="225">
        <f>Лист11!D28</f>
        <v>0</v>
      </c>
      <c r="D1641" s="225">
        <f>Лист11!E28</f>
        <v>150</v>
      </c>
      <c r="E1641" s="225">
        <f>Лист11!F28</f>
        <v>200</v>
      </c>
      <c r="F1641" s="226"/>
      <c r="G1641" s="226"/>
      <c r="H1641" s="135"/>
      <c r="I1641" s="135"/>
      <c r="J1641" s="135"/>
      <c r="K1641" s="135"/>
      <c r="L1641" s="4"/>
      <c r="M1641" s="4"/>
      <c r="N1641" s="4"/>
    </row>
    <row r="1642" spans="1:14" hidden="1" x14ac:dyDescent="0.3">
      <c r="A1642" s="225" t="str">
        <f>Лист6!B27</f>
        <v>Суп "Шахтерский" с мясом птицы</v>
      </c>
      <c r="B1642" s="225">
        <f>Лист6!C27</f>
        <v>0</v>
      </c>
      <c r="C1642" s="225">
        <f>Лист6!D27</f>
        <v>0</v>
      </c>
      <c r="D1642" s="225">
        <f>Лист6!E27</f>
        <v>150</v>
      </c>
      <c r="E1642" s="225">
        <f>Лист6!F27</f>
        <v>200</v>
      </c>
      <c r="F1642" s="227"/>
      <c r="G1642" s="227"/>
      <c r="H1642" s="227"/>
      <c r="I1642" s="227"/>
      <c r="J1642" s="227"/>
      <c r="K1642" s="227"/>
      <c r="L1642" s="10"/>
      <c r="M1642" s="10"/>
      <c r="N1642" s="10"/>
    </row>
    <row r="1643" spans="1:14" hidden="1" x14ac:dyDescent="0.3">
      <c r="A1643" s="225" t="str">
        <f>Лист13!B34</f>
        <v>Суп «Полевой» с мясом и со сметаной</v>
      </c>
      <c r="B1643" s="225">
        <f>Лист13!C34</f>
        <v>0</v>
      </c>
      <c r="C1643" s="225">
        <f>Лист13!D34</f>
        <v>0</v>
      </c>
      <c r="D1643" s="225">
        <f>Лист13!E34</f>
        <v>150</v>
      </c>
      <c r="E1643" s="225">
        <f>Лист13!F34</f>
        <v>200</v>
      </c>
      <c r="F1643" s="226"/>
      <c r="G1643" s="226"/>
      <c r="H1643" s="135"/>
      <c r="I1643" s="135"/>
      <c r="J1643" s="135"/>
      <c r="K1643" s="135"/>
      <c r="L1643" s="4"/>
      <c r="M1643" s="4"/>
      <c r="N1643" s="4"/>
    </row>
    <row r="1644" spans="1:14" hidden="1" x14ac:dyDescent="0.3">
      <c r="A1644" s="225" t="str">
        <f>Лист8!B5</f>
        <v>Суп гречневый  молочный</v>
      </c>
      <c r="B1644" s="225">
        <f>Лист8!C5</f>
        <v>0</v>
      </c>
      <c r="C1644" s="225">
        <f>Лист8!D5</f>
        <v>0</v>
      </c>
      <c r="D1644" s="225">
        <f>Лист8!E5</f>
        <v>150</v>
      </c>
      <c r="E1644" s="225">
        <f>Лист8!F5</f>
        <v>200</v>
      </c>
      <c r="F1644" s="220"/>
      <c r="G1644" s="220"/>
      <c r="H1644" s="3"/>
      <c r="I1644" s="3"/>
      <c r="J1644" s="3"/>
      <c r="K1644" s="3"/>
      <c r="L1644" s="3"/>
      <c r="M1644" s="3"/>
      <c r="N1644" s="3"/>
    </row>
    <row r="1645" spans="1:14" hidden="1" x14ac:dyDescent="0.3">
      <c r="A1645" s="225" t="str">
        <f>Лист19!B67</f>
        <v>Суп из рыбных консервов</v>
      </c>
      <c r="B1645" s="225">
        <f>Лист19!C67</f>
        <v>0</v>
      </c>
      <c r="C1645" s="225">
        <f>Лист19!D67</f>
        <v>0</v>
      </c>
      <c r="D1645" s="225">
        <f>Лист19!E67</f>
        <v>260</v>
      </c>
      <c r="E1645" s="225">
        <f>Лист19!F67</f>
        <v>280</v>
      </c>
      <c r="F1645" s="220"/>
      <c r="G1645" s="220"/>
      <c r="H1645" s="3"/>
      <c r="I1645" s="3"/>
      <c r="J1645" s="3"/>
      <c r="K1645" s="3"/>
      <c r="L1645" s="3"/>
      <c r="M1645" s="3"/>
      <c r="N1645" s="3"/>
    </row>
    <row r="1646" spans="1:14" hidden="1" x14ac:dyDescent="0.3">
      <c r="A1646" s="225" t="str">
        <f>Лист1!B70</f>
        <v>Суп картофельный с рыбными фрикадельками на рыбном бульоне</v>
      </c>
      <c r="B1646" s="225">
        <f>Лист1!C70</f>
        <v>0</v>
      </c>
      <c r="C1646" s="225">
        <f>Лист1!D70</f>
        <v>0</v>
      </c>
      <c r="D1646" s="225">
        <f>Лист1!E70</f>
        <v>230</v>
      </c>
      <c r="E1646" s="225">
        <f>Лист1!F70</f>
        <v>250</v>
      </c>
      <c r="F1646" s="220"/>
      <c r="G1646" s="220"/>
      <c r="H1646" s="3"/>
      <c r="I1646" s="3"/>
      <c r="J1646" s="3"/>
      <c r="K1646" s="3"/>
      <c r="L1646" s="3"/>
      <c r="M1646" s="3"/>
      <c r="N1646" s="3"/>
    </row>
    <row r="1647" spans="1:14" hidden="1" x14ac:dyDescent="0.3">
      <c r="A1647" s="225" t="str">
        <f>Лист17!B30</f>
        <v>Суп овощной с мясом и со сметаной</v>
      </c>
      <c r="B1647" s="225">
        <f>Лист17!C30</f>
        <v>0</v>
      </c>
      <c r="C1647" s="225">
        <f>Лист17!D30</f>
        <v>0</v>
      </c>
      <c r="D1647" s="225">
        <f>Лист17!E30</f>
        <v>150</v>
      </c>
      <c r="E1647" s="225">
        <f>Лист17!F30</f>
        <v>200</v>
      </c>
      <c r="F1647" s="226"/>
      <c r="G1647" s="226"/>
      <c r="H1647" s="135"/>
      <c r="I1647" s="135"/>
      <c r="J1647" s="135"/>
      <c r="K1647" s="135"/>
      <c r="L1647" s="4"/>
      <c r="M1647" s="4"/>
      <c r="N1647" s="4"/>
    </row>
    <row r="1648" spans="1:14" hidden="1" x14ac:dyDescent="0.3">
      <c r="A1648" s="225" t="str">
        <f>Лист8!B60</f>
        <v>Суп овощной со сметаной</v>
      </c>
      <c r="B1648" s="225">
        <f>Лист8!C60</f>
        <v>0</v>
      </c>
      <c r="C1648" s="225">
        <f>Лист8!D60</f>
        <v>0</v>
      </c>
      <c r="D1648" s="225">
        <f>Лист8!E60</f>
        <v>230</v>
      </c>
      <c r="E1648" s="225">
        <f>Лист8!F60</f>
        <v>250</v>
      </c>
      <c r="F1648" s="227"/>
      <c r="G1648" s="227"/>
      <c r="H1648" s="227"/>
      <c r="I1648" s="227"/>
      <c r="J1648" s="227"/>
      <c r="K1648" s="227"/>
      <c r="L1648" s="10"/>
      <c r="M1648" s="10"/>
      <c r="N1648" s="10"/>
    </row>
    <row r="1649" spans="1:14" hidden="1" x14ac:dyDescent="0.3">
      <c r="A1649" s="225" t="str">
        <f>Лист4!B32</f>
        <v>Суп перловый с мясом птицы со сметаной</v>
      </c>
      <c r="B1649" s="225">
        <f>Лист4!C32</f>
        <v>0</v>
      </c>
      <c r="C1649" s="225">
        <f>Лист4!D32</f>
        <v>0</v>
      </c>
      <c r="D1649" s="225">
        <f>Лист4!E32</f>
        <v>150</v>
      </c>
      <c r="E1649" s="225">
        <f>Лист4!F32</f>
        <v>200</v>
      </c>
      <c r="F1649" s="220"/>
      <c r="G1649" s="220"/>
      <c r="H1649" s="2"/>
      <c r="I1649" s="2"/>
      <c r="J1649" s="2"/>
      <c r="K1649" s="2"/>
      <c r="L1649" s="2"/>
      <c r="M1649" s="2"/>
      <c r="N1649" s="2"/>
    </row>
    <row r="1650" spans="1:14" s="1" customFormat="1" hidden="1" x14ac:dyDescent="0.3">
      <c r="A1650" s="225" t="str">
        <f>Лист20!B36</f>
        <v>Суп перловый с мясом и со сметаной</v>
      </c>
      <c r="B1650" s="225">
        <f>Лист20!C36</f>
        <v>0</v>
      </c>
      <c r="C1650" s="225">
        <f>Лист20!D36</f>
        <v>0</v>
      </c>
      <c r="D1650" s="225">
        <f>Лист20!E36</f>
        <v>150</v>
      </c>
      <c r="E1650" s="225">
        <f>Лист20!F36</f>
        <v>200</v>
      </c>
      <c r="F1650" s="136"/>
      <c r="G1650" s="136"/>
      <c r="H1650" s="136"/>
      <c r="I1650" s="136"/>
      <c r="J1650" s="136"/>
      <c r="K1650" s="136"/>
      <c r="L1650" s="2"/>
      <c r="M1650" s="2"/>
      <c r="N1650" s="2"/>
    </row>
    <row r="1651" spans="1:14" hidden="1" x14ac:dyDescent="0.3">
      <c r="A1651" s="225" t="str">
        <f>Лист15!B5</f>
        <v>Суп пшеничный молочный</v>
      </c>
      <c r="B1651" s="225">
        <f>Лист15!C5</f>
        <v>0</v>
      </c>
      <c r="C1651" s="225">
        <f>Лист15!D5</f>
        <v>0</v>
      </c>
      <c r="D1651" s="225">
        <f>Лист15!E5</f>
        <v>150</v>
      </c>
      <c r="E1651" s="225">
        <f>Лист15!F5</f>
        <v>200</v>
      </c>
      <c r="F1651" s="226"/>
      <c r="G1651" s="226"/>
      <c r="H1651" s="226"/>
      <c r="I1651" s="226"/>
      <c r="J1651" s="226"/>
      <c r="K1651" s="226"/>
      <c r="L1651" s="221"/>
      <c r="M1651" s="221"/>
      <c r="N1651" s="221"/>
    </row>
    <row r="1652" spans="1:14" hidden="1" x14ac:dyDescent="0.3">
      <c r="A1652" s="225" t="str">
        <f>Лист6!B5</f>
        <v>Суп пшенный молочный</v>
      </c>
      <c r="B1652" s="225">
        <f>Лист6!C5</f>
        <v>0</v>
      </c>
      <c r="C1652" s="225">
        <f>Лист6!D5</f>
        <v>0</v>
      </c>
      <c r="D1652" s="225">
        <f>Лист6!E5</f>
        <v>150</v>
      </c>
      <c r="E1652" s="225">
        <f>Лист6!F5</f>
        <v>200</v>
      </c>
      <c r="F1652" s="226"/>
      <c r="G1652" s="226"/>
      <c r="H1652" s="226"/>
      <c r="I1652" s="226"/>
      <c r="J1652" s="226"/>
      <c r="K1652" s="226"/>
      <c r="L1652" s="221"/>
      <c r="M1652" s="221"/>
      <c r="N1652" s="221"/>
    </row>
    <row r="1653" spans="1:14" hidden="1" x14ac:dyDescent="0.3">
      <c r="A1653" s="225" t="str">
        <f>Лист17!B5</f>
        <v>Суп рисовый молочный</v>
      </c>
      <c r="B1653" s="225">
        <f>Лист17!C5</f>
        <v>0</v>
      </c>
      <c r="C1653" s="225">
        <f>Лист17!D5</f>
        <v>0</v>
      </c>
      <c r="D1653" s="225">
        <f>Лист17!E5</f>
        <v>150</v>
      </c>
      <c r="E1653" s="225">
        <f>Лист17!F5</f>
        <v>200</v>
      </c>
      <c r="F1653" s="226"/>
      <c r="G1653" s="226"/>
      <c r="H1653" s="135"/>
      <c r="I1653" s="135"/>
      <c r="J1653" s="135"/>
      <c r="K1653" s="135"/>
      <c r="L1653" s="4"/>
      <c r="M1653" s="4"/>
      <c r="N1653" s="4"/>
    </row>
    <row r="1654" spans="1:14" hidden="1" x14ac:dyDescent="0.3">
      <c r="A1654" s="225" t="str">
        <f>Лист10!B29</f>
        <v>Суп рисовый с помидорами с мясом</v>
      </c>
      <c r="B1654" s="225">
        <f>Лист10!C29</f>
        <v>0</v>
      </c>
      <c r="C1654" s="225">
        <f>Лист10!D29</f>
        <v>0</v>
      </c>
      <c r="D1654" s="225">
        <f>Лист10!E29</f>
        <v>150</v>
      </c>
      <c r="E1654" s="225">
        <f>Лист10!F29</f>
        <v>200</v>
      </c>
      <c r="F1654" s="226"/>
      <c r="G1654" s="226"/>
      <c r="H1654" s="135"/>
      <c r="I1654" s="135"/>
      <c r="J1654" s="135"/>
      <c r="K1654" s="135"/>
      <c r="L1654" s="4"/>
      <c r="M1654" s="4"/>
      <c r="N1654" s="4"/>
    </row>
    <row r="1655" spans="1:14" hidden="1" x14ac:dyDescent="0.3">
      <c r="A1655" s="225" t="str">
        <f>Лист1!B5</f>
        <v xml:space="preserve">Суп с клецками </v>
      </c>
      <c r="B1655" s="225">
        <f>Лист1!C5</f>
        <v>0</v>
      </c>
      <c r="C1655" s="225">
        <f>Лист1!D5</f>
        <v>0</v>
      </c>
      <c r="D1655" s="225">
        <f>Лист1!E5</f>
        <v>150</v>
      </c>
      <c r="E1655" s="225">
        <f>Лист1!F5</f>
        <v>200</v>
      </c>
      <c r="F1655" s="226"/>
      <c r="G1655" s="226"/>
      <c r="H1655" s="226"/>
      <c r="I1655" s="226"/>
      <c r="J1655" s="226"/>
      <c r="K1655" s="226"/>
      <c r="L1655" s="221"/>
      <c r="M1655" s="221"/>
      <c r="N1655" s="221"/>
    </row>
    <row r="1656" spans="1:14" hidden="1" x14ac:dyDescent="0.3">
      <c r="A1656" s="225" t="str">
        <f>Лист11!B5</f>
        <v>Макаронные изделия, запеченные с сыром</v>
      </c>
      <c r="B1656" s="225">
        <f>Лист11!C5</f>
        <v>0</v>
      </c>
      <c r="C1656" s="225">
        <f>Лист11!D5</f>
        <v>0</v>
      </c>
      <c r="D1656" s="225">
        <f>Лист11!E5</f>
        <v>150</v>
      </c>
      <c r="E1656" s="225">
        <f>Лист11!F5</f>
        <v>220</v>
      </c>
      <c r="F1656" s="226"/>
      <c r="G1656" s="226"/>
      <c r="H1656" s="226"/>
      <c r="I1656" s="226"/>
      <c r="J1656" s="226"/>
      <c r="K1656" s="226"/>
      <c r="L1656" s="221"/>
      <c r="M1656" s="221"/>
      <c r="N1656" s="221"/>
    </row>
    <row r="1657" spans="1:14" hidden="1" x14ac:dyDescent="0.3">
      <c r="A1657" s="225" t="str">
        <f>Лист16!B37</f>
        <v>Суп с клёцками  с мясом птицы</v>
      </c>
      <c r="B1657" s="225">
        <f>Лист16!C37</f>
        <v>0</v>
      </c>
      <c r="C1657" s="225">
        <f>Лист16!D37</f>
        <v>0</v>
      </c>
      <c r="D1657" s="225">
        <f>Лист16!E37</f>
        <v>150</v>
      </c>
      <c r="E1657" s="225">
        <f>Лист16!F37</f>
        <v>200</v>
      </c>
      <c r="F1657" s="220"/>
      <c r="G1657" s="220"/>
      <c r="H1657" s="3"/>
      <c r="I1657" s="3"/>
      <c r="J1657" s="3"/>
      <c r="K1657" s="3"/>
      <c r="L1657" s="3"/>
      <c r="M1657" s="3"/>
      <c r="N1657" s="3"/>
    </row>
    <row r="1658" spans="1:14" hidden="1" x14ac:dyDescent="0.3">
      <c r="A1658" s="225" t="str">
        <f>Лист9!B35</f>
        <v>Суп с клецками с мясом птицы</v>
      </c>
      <c r="B1658" s="225">
        <f>Лист9!C35</f>
        <v>0</v>
      </c>
      <c r="C1658" s="225">
        <f>Лист9!D35</f>
        <v>0</v>
      </c>
      <c r="D1658" s="225">
        <f>Лист9!E35</f>
        <v>150</v>
      </c>
      <c r="E1658" s="225">
        <f>Лист9!F35</f>
        <v>200</v>
      </c>
      <c r="F1658" s="220"/>
      <c r="G1658" s="220"/>
      <c r="H1658" s="3"/>
      <c r="I1658" s="3"/>
      <c r="J1658" s="3"/>
      <c r="K1658" s="3"/>
      <c r="L1658" s="3"/>
      <c r="M1658" s="3"/>
      <c r="N1658" s="3"/>
    </row>
    <row r="1659" spans="1:14" hidden="1" x14ac:dyDescent="0.3">
      <c r="A1659" s="225" t="str">
        <f>Лист12!B5</f>
        <v>Суп ячневый молочный</v>
      </c>
      <c r="B1659" s="225">
        <f>Лист12!C5</f>
        <v>0</v>
      </c>
      <c r="C1659" s="225">
        <f>Лист12!D5</f>
        <v>0</v>
      </c>
      <c r="D1659" s="225">
        <f>Лист12!E5</f>
        <v>150</v>
      </c>
      <c r="E1659" s="225">
        <f>Лист12!F5</f>
        <v>200</v>
      </c>
      <c r="F1659" s="226"/>
      <c r="G1659" s="226"/>
      <c r="H1659" s="226"/>
      <c r="I1659" s="226"/>
      <c r="J1659" s="226"/>
      <c r="K1659" s="226"/>
      <c r="L1659" s="221"/>
      <c r="M1659" s="221"/>
      <c r="N1659" s="221"/>
    </row>
    <row r="1660" spans="1:14" hidden="1" x14ac:dyDescent="0.3">
      <c r="A1660" s="225" t="str">
        <f>Лист19!B28</f>
        <v>Суп-лапша домашняя с мясом птицы</v>
      </c>
      <c r="B1660" s="225">
        <f>Лист19!C28</f>
        <v>0</v>
      </c>
      <c r="C1660" s="225">
        <f>Лист19!D28</f>
        <v>0</v>
      </c>
      <c r="D1660" s="225">
        <f>Лист19!E28</f>
        <v>150</v>
      </c>
      <c r="E1660" s="225">
        <f>Лист19!F28</f>
        <v>200</v>
      </c>
      <c r="F1660" s="220"/>
      <c r="G1660" s="220"/>
      <c r="H1660" s="2"/>
      <c r="I1660" s="2"/>
      <c r="J1660" s="2"/>
      <c r="K1660" s="2"/>
      <c r="L1660" s="2"/>
      <c r="M1660" s="2"/>
      <c r="N1660" s="2"/>
    </row>
    <row r="1661" spans="1:14" x14ac:dyDescent="0.3">
      <c r="A1661" s="225" t="str">
        <f>Лист3!B56</f>
        <v>Сухофрукты</v>
      </c>
      <c r="B1661" s="225">
        <f>Лист3!C56</f>
        <v>11</v>
      </c>
      <c r="C1661" s="225">
        <f>Лист3!D56</f>
        <v>13</v>
      </c>
      <c r="D1661" s="225">
        <f>Лист3!E56</f>
        <v>11</v>
      </c>
      <c r="E1661" s="225">
        <f>Лист3!F56</f>
        <v>13</v>
      </c>
      <c r="F1661" s="220"/>
      <c r="G1661" s="7" t="str">
        <f>A1661</f>
        <v>Сухофрукты</v>
      </c>
      <c r="H1661" s="219">
        <f>B1661+B1662+B1663+B1664</f>
        <v>44</v>
      </c>
      <c r="I1661" s="219">
        <f>C1661+C1662+C1663+C1664</f>
        <v>52</v>
      </c>
      <c r="J1661" s="219">
        <f>D1661+D1662+D1663+D1664</f>
        <v>44</v>
      </c>
      <c r="K1661" s="219">
        <f>E1661+E1662+E1663+E1664</f>
        <v>52</v>
      </c>
      <c r="L1661" s="2"/>
      <c r="M1661" s="2"/>
      <c r="N1661" s="2"/>
    </row>
    <row r="1662" spans="1:14" s="220" customFormat="1" x14ac:dyDescent="0.3">
      <c r="A1662" s="225" t="str">
        <f>Лист13!B100</f>
        <v>Сухофрукты</v>
      </c>
      <c r="B1662" s="225">
        <f>Лист13!C100</f>
        <v>11</v>
      </c>
      <c r="C1662" s="225">
        <f>Лист13!D100</f>
        <v>13</v>
      </c>
      <c r="D1662" s="225">
        <f>Лист13!E100</f>
        <v>11</v>
      </c>
      <c r="E1662" s="225">
        <f>Лист13!F100</f>
        <v>13</v>
      </c>
      <c r="G1662" s="7"/>
      <c r="H1662" s="219"/>
      <c r="I1662" s="219"/>
      <c r="J1662" s="219"/>
      <c r="K1662" s="219"/>
      <c r="L1662" s="2"/>
      <c r="M1662" s="2"/>
      <c r="N1662" s="2"/>
    </row>
    <row r="1663" spans="1:14" s="220" customFormat="1" x14ac:dyDescent="0.3">
      <c r="A1663" s="225" t="str">
        <f>Лист18!B76</f>
        <v>Сухофрукты</v>
      </c>
      <c r="B1663" s="225">
        <f>Лист18!C76</f>
        <v>11</v>
      </c>
      <c r="C1663" s="225">
        <f>Лист18!D76</f>
        <v>13</v>
      </c>
      <c r="D1663" s="225">
        <f>Лист18!E76</f>
        <v>11</v>
      </c>
      <c r="E1663" s="225">
        <f>Лист18!F76</f>
        <v>13</v>
      </c>
      <c r="G1663" s="7"/>
      <c r="H1663" s="219"/>
      <c r="I1663" s="219"/>
      <c r="J1663" s="219"/>
      <c r="K1663" s="219"/>
      <c r="L1663" s="2"/>
      <c r="M1663" s="2"/>
      <c r="N1663" s="2"/>
    </row>
    <row r="1664" spans="1:14" x14ac:dyDescent="0.3">
      <c r="A1664" s="225" t="str">
        <f>Лист8!B55</f>
        <v>Сухофрукты</v>
      </c>
      <c r="B1664" s="225">
        <f>Лист8!C55</f>
        <v>11</v>
      </c>
      <c r="C1664" s="225">
        <f>Лист8!D55</f>
        <v>13</v>
      </c>
      <c r="D1664" s="225">
        <f>Лист8!E55</f>
        <v>11</v>
      </c>
      <c r="E1664" s="225">
        <f>Лист8!F55</f>
        <v>13</v>
      </c>
      <c r="F1664" s="226"/>
      <c r="G1664" s="226"/>
      <c r="H1664" s="135"/>
      <c r="I1664" s="135"/>
      <c r="J1664" s="135"/>
      <c r="K1664" s="135"/>
      <c r="L1664" s="4"/>
      <c r="M1664" s="4"/>
      <c r="N1664" s="4"/>
    </row>
    <row r="1665" spans="1:14" x14ac:dyDescent="0.3">
      <c r="A1665" s="225" t="str">
        <f>Лист9!B17</f>
        <v>Сыр</v>
      </c>
      <c r="B1665" s="225">
        <f>Лист9!C17</f>
        <v>6</v>
      </c>
      <c r="C1665" s="225">
        <f>Лист9!D17</f>
        <v>11.3</v>
      </c>
      <c r="D1665" s="225">
        <f>Лист9!E17</f>
        <v>5.6</v>
      </c>
      <c r="E1665" s="225">
        <f>Лист9!F17</f>
        <v>10.6</v>
      </c>
      <c r="F1665" s="220"/>
      <c r="G1665" s="7" t="str">
        <f>A1665</f>
        <v>Сыр</v>
      </c>
      <c r="H1665" s="3">
        <f>B1665+B1666+B1667+B1668+B1669+B1670+B1671+B1672+B1673+B1674+B1675+B1676</f>
        <v>85.999999999999986</v>
      </c>
      <c r="I1665" s="3">
        <f>C1665+C1666+C1667+C1668+C1669+C1670+C1671+C1672+C1673+C1674+C1675+C1676</f>
        <v>128</v>
      </c>
      <c r="J1665" s="3">
        <f>D1665+D1666+D1667+D1668+D1669+D1670+D1671+D1672+D1673+D1674+D1675+D1676</f>
        <v>80</v>
      </c>
      <c r="K1665" s="3">
        <f>E1665+E1666+E1667+E1668+E1669+E1670+E1671+E1672+E1673+E1674+E1675+E1676</f>
        <v>119.19999999999999</v>
      </c>
      <c r="L1665" s="3"/>
      <c r="M1665" s="3"/>
      <c r="N1665" s="3"/>
    </row>
    <row r="1666" spans="1:14" x14ac:dyDescent="0.3">
      <c r="A1666" s="225" t="str">
        <f>Лист10!B23</f>
        <v>Сыр</v>
      </c>
      <c r="B1666" s="225">
        <f>Лист10!C23</f>
        <v>6.5</v>
      </c>
      <c r="C1666" s="225">
        <f>Лист10!D23</f>
        <v>8.6</v>
      </c>
      <c r="D1666" s="225">
        <f>Лист10!E23</f>
        <v>6</v>
      </c>
      <c r="E1666" s="225">
        <f>Лист10!F23</f>
        <v>8</v>
      </c>
      <c r="F1666" s="220"/>
      <c r="G1666" s="220"/>
      <c r="H1666" s="3"/>
      <c r="I1666" s="3"/>
      <c r="J1666" s="3"/>
      <c r="K1666" s="3"/>
      <c r="L1666" s="3"/>
      <c r="M1666" s="3"/>
      <c r="N1666" s="3"/>
    </row>
    <row r="1667" spans="1:14" x14ac:dyDescent="0.3">
      <c r="A1667" s="225" t="str">
        <f>Лист11!B25</f>
        <v>Сыр</v>
      </c>
      <c r="B1667" s="225">
        <f>Лист11!C25</f>
        <v>4.3</v>
      </c>
      <c r="C1667" s="225">
        <f>Лист11!D25</f>
        <v>5.4</v>
      </c>
      <c r="D1667" s="225">
        <f>Лист11!E25</f>
        <v>4</v>
      </c>
      <c r="E1667" s="225">
        <f>Лист11!F25</f>
        <v>5</v>
      </c>
      <c r="F1667" s="220"/>
      <c r="G1667" s="226"/>
      <c r="H1667" s="135"/>
      <c r="I1667" s="135"/>
      <c r="J1667" s="135"/>
      <c r="K1667" s="135"/>
      <c r="L1667" s="4"/>
      <c r="M1667" s="4"/>
      <c r="N1667" s="4"/>
    </row>
    <row r="1668" spans="1:14" x14ac:dyDescent="0.3">
      <c r="A1668" s="225" t="str">
        <f>Лист1!B16</f>
        <v xml:space="preserve">Сыр </v>
      </c>
      <c r="B1668" s="225">
        <f>Лист1!C16</f>
        <v>8.6</v>
      </c>
      <c r="C1668" s="225">
        <f>Лист1!D16</f>
        <v>12.9</v>
      </c>
      <c r="D1668" s="225">
        <f>Лист1!E16</f>
        <v>8</v>
      </c>
      <c r="E1668" s="225">
        <f>Лист1!F16</f>
        <v>12</v>
      </c>
      <c r="F1668" s="220"/>
      <c r="G1668" s="226"/>
      <c r="H1668" s="135"/>
      <c r="I1668" s="135"/>
      <c r="J1668" s="135"/>
      <c r="K1668" s="135"/>
      <c r="L1668" s="4"/>
      <c r="M1668" s="4"/>
      <c r="N1668" s="4"/>
    </row>
    <row r="1669" spans="1:14" x14ac:dyDescent="0.3">
      <c r="A1669" s="225" t="str">
        <f>Лист4!B15</f>
        <v xml:space="preserve">Сыр </v>
      </c>
      <c r="B1669" s="225">
        <f>Лист4!C15</f>
        <v>8.6</v>
      </c>
      <c r="C1669" s="225">
        <f>Лист4!D15</f>
        <v>12.9</v>
      </c>
      <c r="D1669" s="225">
        <f>Лист4!E15</f>
        <v>8</v>
      </c>
      <c r="E1669" s="225">
        <f>Лист4!F15</f>
        <v>12</v>
      </c>
      <c r="F1669" s="220"/>
      <c r="G1669" s="227"/>
      <c r="H1669" s="227"/>
      <c r="I1669" s="227"/>
      <c r="J1669" s="227"/>
      <c r="K1669" s="227"/>
      <c r="L1669" s="10"/>
      <c r="M1669" s="10"/>
      <c r="N1669" s="10"/>
    </row>
    <row r="1670" spans="1:14" x14ac:dyDescent="0.3">
      <c r="A1670" s="225" t="str">
        <f>Лист7!B15</f>
        <v xml:space="preserve">Сыр </v>
      </c>
      <c r="B1670" s="225">
        <f>Лист7!C15</f>
        <v>8.6</v>
      </c>
      <c r="C1670" s="225">
        <f>Лист7!D15</f>
        <v>12.9</v>
      </c>
      <c r="D1670" s="225">
        <f>Лист7!E15</f>
        <v>8</v>
      </c>
      <c r="E1670" s="225">
        <f>Лист7!F15</f>
        <v>12</v>
      </c>
      <c r="F1670" s="220"/>
      <c r="G1670" s="226"/>
      <c r="H1670" s="226"/>
      <c r="I1670" s="226"/>
      <c r="J1670" s="226"/>
      <c r="K1670" s="226"/>
      <c r="L1670" s="221"/>
      <c r="M1670" s="221"/>
      <c r="N1670" s="221"/>
    </row>
    <row r="1671" spans="1:14" x14ac:dyDescent="0.3">
      <c r="A1671" s="225" t="str">
        <f>Лист10!B15</f>
        <v xml:space="preserve">Сыр </v>
      </c>
      <c r="B1671" s="225">
        <f>Лист10!C15</f>
        <v>8.6</v>
      </c>
      <c r="C1671" s="225">
        <f>Лист10!D15</f>
        <v>12.9</v>
      </c>
      <c r="D1671" s="225">
        <f>Лист10!E15</f>
        <v>8</v>
      </c>
      <c r="E1671" s="225">
        <f>Лист10!F15</f>
        <v>12</v>
      </c>
      <c r="F1671" s="220"/>
      <c r="G1671" s="220"/>
      <c r="H1671" s="2"/>
      <c r="I1671" s="2"/>
      <c r="J1671" s="2"/>
      <c r="K1671" s="2"/>
      <c r="L1671" s="2"/>
      <c r="M1671" s="2"/>
      <c r="N1671" s="2"/>
    </row>
    <row r="1672" spans="1:14" x14ac:dyDescent="0.3">
      <c r="A1672" s="225" t="str">
        <f>Лист11!B7</f>
        <v xml:space="preserve">Сыр </v>
      </c>
      <c r="B1672" s="225">
        <f>Лист11!C7</f>
        <v>7.3</v>
      </c>
      <c r="C1672" s="225">
        <f>Лист11!D7</f>
        <v>8.6</v>
      </c>
      <c r="D1672" s="225">
        <f>Лист11!E7</f>
        <v>6.8</v>
      </c>
      <c r="E1672" s="225">
        <f>Лист11!F7</f>
        <v>8</v>
      </c>
      <c r="F1672" s="220"/>
      <c r="G1672" s="226"/>
      <c r="H1672" s="226"/>
      <c r="I1672" s="226"/>
      <c r="J1672" s="226"/>
      <c r="K1672" s="226"/>
      <c r="L1672" s="221"/>
      <c r="M1672" s="221"/>
      <c r="N1672" s="221"/>
    </row>
    <row r="1673" spans="1:14" x14ac:dyDescent="0.3">
      <c r="A1673" s="225" t="str">
        <f>Лист13!B16</f>
        <v xml:space="preserve">Сыр </v>
      </c>
      <c r="B1673" s="225">
        <f>Лист13!C16</f>
        <v>8.6</v>
      </c>
      <c r="C1673" s="225">
        <f>Лист13!D16</f>
        <v>12.9</v>
      </c>
      <c r="D1673" s="225">
        <f>Лист13!E16</f>
        <v>8</v>
      </c>
      <c r="E1673" s="225">
        <f>Лист13!F16</f>
        <v>12</v>
      </c>
      <c r="F1673" s="220"/>
      <c r="G1673" s="226"/>
      <c r="H1673" s="226"/>
      <c r="I1673" s="226"/>
      <c r="J1673" s="226"/>
      <c r="K1673" s="226"/>
      <c r="L1673" s="221"/>
      <c r="M1673" s="221"/>
      <c r="N1673" s="221"/>
    </row>
    <row r="1674" spans="1:14" x14ac:dyDescent="0.3">
      <c r="A1674" s="225" t="str">
        <f>Лист14!B76</f>
        <v xml:space="preserve">Сыр </v>
      </c>
      <c r="B1674" s="225">
        <f>Лист14!C76</f>
        <v>4.3</v>
      </c>
      <c r="C1674" s="225">
        <f>Лист14!D76</f>
        <v>5.4</v>
      </c>
      <c r="D1674" s="225">
        <f>Лист14!E76</f>
        <v>4</v>
      </c>
      <c r="E1674" s="225">
        <f>Лист14!F76</f>
        <v>5</v>
      </c>
      <c r="F1674" s="220"/>
      <c r="G1674" s="226"/>
      <c r="H1674" s="226"/>
      <c r="I1674" s="226"/>
      <c r="J1674" s="226"/>
      <c r="K1674" s="226"/>
      <c r="L1674" s="221"/>
      <c r="M1674" s="221"/>
      <c r="N1674" s="221"/>
    </row>
    <row r="1675" spans="1:14" x14ac:dyDescent="0.3">
      <c r="A1675" s="225" t="str">
        <f>Лист16!B15</f>
        <v xml:space="preserve">Сыр </v>
      </c>
      <c r="B1675" s="225">
        <f>Лист16!C15</f>
        <v>8.6</v>
      </c>
      <c r="C1675" s="225">
        <f>Лист16!D15</f>
        <v>12.9</v>
      </c>
      <c r="D1675" s="225">
        <f>Лист16!E15</f>
        <v>8</v>
      </c>
      <c r="E1675" s="225">
        <f>Лист16!F15</f>
        <v>12</v>
      </c>
      <c r="F1675" s="220"/>
      <c r="G1675" s="220"/>
      <c r="H1675" s="2"/>
      <c r="I1675" s="2"/>
      <c r="J1675" s="2"/>
      <c r="K1675" s="2"/>
      <c r="L1675" s="2"/>
      <c r="M1675" s="2"/>
      <c r="N1675" s="2"/>
    </row>
    <row r="1676" spans="1:14" x14ac:dyDescent="0.3">
      <c r="A1676" s="225" t="str">
        <f>Лист19!B15</f>
        <v xml:space="preserve">Сыр </v>
      </c>
      <c r="B1676" s="225">
        <f>Лист19!C15</f>
        <v>6</v>
      </c>
      <c r="C1676" s="225">
        <f>Лист19!D15</f>
        <v>11.3</v>
      </c>
      <c r="D1676" s="225">
        <f>Лист19!E15</f>
        <v>5.6</v>
      </c>
      <c r="E1676" s="225">
        <f>Лист19!F15</f>
        <v>10.6</v>
      </c>
      <c r="F1676" s="220"/>
      <c r="G1676" s="226"/>
      <c r="H1676" s="226"/>
      <c r="I1676" s="226"/>
      <c r="J1676" s="226"/>
      <c r="K1676" s="226"/>
      <c r="L1676" s="221"/>
      <c r="M1676" s="221"/>
      <c r="N1676" s="221"/>
    </row>
    <row r="1677" spans="1:14" hidden="1" x14ac:dyDescent="0.3">
      <c r="A1677" s="225" t="str">
        <f>Лист2!B68</f>
        <v xml:space="preserve">Сырники </v>
      </c>
      <c r="B1677" s="225">
        <f>Лист2!C68</f>
        <v>0</v>
      </c>
      <c r="C1677" s="225">
        <f>Лист2!D68</f>
        <v>0</v>
      </c>
      <c r="D1677" s="225">
        <f>Лист2!E68</f>
        <v>150</v>
      </c>
      <c r="E1677" s="225">
        <f>Лист2!F68</f>
        <v>200</v>
      </c>
      <c r="F1677" s="226"/>
      <c r="G1677" s="226"/>
      <c r="H1677" s="226"/>
      <c r="I1677" s="226"/>
      <c r="J1677" s="226"/>
      <c r="K1677" s="226"/>
      <c r="L1677" s="221"/>
      <c r="M1677" s="221"/>
      <c r="N1677" s="221"/>
    </row>
    <row r="1678" spans="1:14" x14ac:dyDescent="0.3">
      <c r="A1678" s="225" t="str">
        <f>Лист2!B73</f>
        <v>Творог</v>
      </c>
      <c r="B1678" s="225">
        <f>Лист2!C73</f>
        <v>136</v>
      </c>
      <c r="C1678" s="225">
        <f>Лист2!D73</f>
        <v>181</v>
      </c>
      <c r="D1678" s="225">
        <f>Лист2!E73</f>
        <v>135</v>
      </c>
      <c r="E1678" s="225">
        <f>Лист2!F73</f>
        <v>180</v>
      </c>
      <c r="F1678" s="220"/>
      <c r="G1678" s="7" t="str">
        <f>A1678</f>
        <v>Творог</v>
      </c>
      <c r="H1678" s="3">
        <f>B1678+B1680+B1681+B1682+B1683+B1684+B1685+B1679</f>
        <v>600</v>
      </c>
      <c r="I1678" s="3">
        <f>C1678+C1680+C1681+C1682+C1683+C1684+C1685+C1679</f>
        <v>800</v>
      </c>
      <c r="J1678" s="3">
        <f>D1678+D1680+D1681+D1682+D1683+D1684+D1685+D1679</f>
        <v>592</v>
      </c>
      <c r="K1678" s="3">
        <f>E1678+E1680+E1681+E1682+E1683+E1684+E1685+E1679</f>
        <v>792</v>
      </c>
      <c r="L1678" s="3"/>
      <c r="M1678" s="3"/>
      <c r="N1678" s="3"/>
    </row>
    <row r="1679" spans="1:14" s="1" customFormat="1" x14ac:dyDescent="0.3">
      <c r="A1679" s="225" t="str">
        <f>Лист19!B89</f>
        <v>Творог</v>
      </c>
      <c r="B1679" s="225">
        <f>Лист19!C89</f>
        <v>27</v>
      </c>
      <c r="C1679" s="225">
        <f>Лист19!D89</f>
        <v>27</v>
      </c>
      <c r="D1679" s="225">
        <f>Лист19!E89</f>
        <v>26</v>
      </c>
      <c r="E1679" s="225">
        <f>Лист19!F89</f>
        <v>26</v>
      </c>
      <c r="F1679" s="220"/>
      <c r="G1679" s="7"/>
      <c r="H1679" s="3"/>
      <c r="I1679" s="3"/>
      <c r="J1679" s="3"/>
      <c r="K1679" s="3"/>
      <c r="L1679" s="3"/>
      <c r="M1679" s="3"/>
      <c r="N1679" s="3"/>
    </row>
    <row r="1680" spans="1:14" x14ac:dyDescent="0.3">
      <c r="A1680" s="225" t="str">
        <f>Лист4!B90</f>
        <v>Творог</v>
      </c>
      <c r="B1680" s="225">
        <f>Лист4!C90</f>
        <v>16</v>
      </c>
      <c r="C1680" s="225">
        <f>Лист4!D90</f>
        <v>16</v>
      </c>
      <c r="D1680" s="225">
        <f>Лист4!E90</f>
        <v>15</v>
      </c>
      <c r="E1680" s="225">
        <f>Лист4!F90</f>
        <v>15</v>
      </c>
      <c r="F1680" s="220"/>
      <c r="G1680" s="220"/>
      <c r="H1680" s="3"/>
      <c r="I1680" s="3"/>
      <c r="J1680" s="3"/>
      <c r="K1680" s="3"/>
      <c r="L1680" s="3"/>
      <c r="M1680" s="3"/>
      <c r="N1680" s="3"/>
    </row>
    <row r="1681" spans="1:14" x14ac:dyDescent="0.3">
      <c r="A1681" s="225" t="str">
        <f>Лист13!B95</f>
        <v>Творог</v>
      </c>
      <c r="B1681" s="225">
        <f>Лист13!C95</f>
        <v>13</v>
      </c>
      <c r="C1681" s="225">
        <f>Лист13!D95</f>
        <v>13</v>
      </c>
      <c r="D1681" s="225">
        <f>Лист13!E95</f>
        <v>12</v>
      </c>
      <c r="E1681" s="225">
        <f>Лист13!F95</f>
        <v>12</v>
      </c>
      <c r="F1681" s="226"/>
      <c r="G1681" s="226"/>
      <c r="H1681" s="135"/>
      <c r="I1681" s="135"/>
      <c r="J1681" s="135"/>
      <c r="K1681" s="135"/>
      <c r="L1681" s="4"/>
      <c r="M1681" s="4"/>
      <c r="N1681" s="4"/>
    </row>
    <row r="1682" spans="1:14" x14ac:dyDescent="0.3">
      <c r="A1682" s="225" t="str">
        <f>Лист15!B64</f>
        <v>Творог</v>
      </c>
      <c r="B1682" s="225">
        <f>Лист15!C64</f>
        <v>126</v>
      </c>
      <c r="C1682" s="225">
        <f>Лист15!D64</f>
        <v>196</v>
      </c>
      <c r="D1682" s="225">
        <f>Лист15!E64</f>
        <v>125</v>
      </c>
      <c r="E1682" s="225">
        <f>Лист15!F64</f>
        <v>195</v>
      </c>
      <c r="F1682" s="220"/>
      <c r="G1682" s="220"/>
      <c r="H1682" s="3"/>
      <c r="I1682" s="3"/>
      <c r="J1682" s="3"/>
      <c r="K1682" s="3"/>
      <c r="L1682" s="3"/>
      <c r="M1682" s="3"/>
      <c r="N1682" s="3"/>
    </row>
    <row r="1683" spans="1:14" x14ac:dyDescent="0.3">
      <c r="A1683" s="225" t="str">
        <f>Лист7!B102</f>
        <v xml:space="preserve">Творог </v>
      </c>
      <c r="B1683" s="225">
        <f>Лист7!C102</f>
        <v>27</v>
      </c>
      <c r="C1683" s="225">
        <f>Лист7!D102</f>
        <v>27</v>
      </c>
      <c r="D1683" s="225">
        <f>Лист7!E102</f>
        <v>26</v>
      </c>
      <c r="E1683" s="225">
        <f>Лист7!F102</f>
        <v>26</v>
      </c>
      <c r="F1683" s="220"/>
      <c r="G1683" s="220"/>
      <c r="H1683" s="3"/>
      <c r="I1683" s="3"/>
      <c r="J1683" s="3"/>
      <c r="K1683" s="3"/>
      <c r="L1683" s="3"/>
      <c r="M1683" s="3"/>
      <c r="N1683" s="3"/>
    </row>
    <row r="1684" spans="1:14" x14ac:dyDescent="0.3">
      <c r="A1684" s="225" t="str">
        <f>Лист9!B80</f>
        <v xml:space="preserve">Творог </v>
      </c>
      <c r="B1684" s="225">
        <f>Лист9!C80</f>
        <v>118</v>
      </c>
      <c r="C1684" s="225">
        <f>Лист9!D80</f>
        <v>152</v>
      </c>
      <c r="D1684" s="225">
        <f>Лист9!E80</f>
        <v>117</v>
      </c>
      <c r="E1684" s="225">
        <f>Лист9!F80</f>
        <v>151</v>
      </c>
      <c r="F1684" s="220"/>
      <c r="G1684" s="220"/>
      <c r="H1684" s="3"/>
      <c r="I1684" s="3"/>
      <c r="J1684" s="3"/>
      <c r="K1684" s="3"/>
      <c r="L1684" s="3"/>
      <c r="M1684" s="3"/>
      <c r="N1684" s="3"/>
    </row>
    <row r="1685" spans="1:14" x14ac:dyDescent="0.3">
      <c r="A1685" s="225" t="str">
        <f>Лист18!B83</f>
        <v>Творог</v>
      </c>
      <c r="B1685" s="225">
        <f>Лист18!C83</f>
        <v>137</v>
      </c>
      <c r="C1685" s="225">
        <f>Лист18!D83</f>
        <v>188</v>
      </c>
      <c r="D1685" s="225">
        <f>Лист18!E83</f>
        <v>136</v>
      </c>
      <c r="E1685" s="225">
        <f>Лист18!F83</f>
        <v>187</v>
      </c>
      <c r="F1685" s="227"/>
      <c r="G1685" s="227"/>
      <c r="H1685" s="227"/>
      <c r="I1685" s="227"/>
      <c r="J1685" s="227"/>
      <c r="K1685" s="227"/>
      <c r="L1685" s="10"/>
      <c r="M1685" s="10"/>
      <c r="N1685" s="10"/>
    </row>
    <row r="1686" spans="1:14" x14ac:dyDescent="0.3">
      <c r="A1686" s="225" t="str">
        <f>Лист2!B47</f>
        <v>Томат - паста</v>
      </c>
      <c r="B1686" s="225">
        <f>Лист2!C47</f>
        <v>2</v>
      </c>
      <c r="C1686" s="225">
        <f>Лист2!D47</f>
        <v>3</v>
      </c>
      <c r="D1686" s="225">
        <f>Лист2!E47</f>
        <v>2</v>
      </c>
      <c r="E1686" s="225">
        <f>Лист2!F47</f>
        <v>3</v>
      </c>
      <c r="F1686" s="226"/>
      <c r="G1686" s="227" t="str">
        <f>A1686</f>
        <v>Томат - паста</v>
      </c>
      <c r="H1686" s="135">
        <f>B1686+B1689+B1690+B1691+B1692+B1693+B1694+B1695+B1696+B1697+B1698+B1699+B1700+B1702+B1703+B1701+B1688+B1687</f>
        <v>52.5</v>
      </c>
      <c r="I1686" s="135">
        <f>C1686+C1689+C1690+C1691+C1692+C1693+C1694+C1695+C1696+C1697+C1698+C1699+C1700+C1702+C1703+C1701+C1688+C1687</f>
        <v>75.5</v>
      </c>
      <c r="J1686" s="135">
        <f>D1686+D1689+D1690+D1691+D1692+D1693+D1694+D1695+D1696+D1697+D1698+D1699+D1700+D1702+D1703+D1701+D1688+D1687</f>
        <v>52.5</v>
      </c>
      <c r="K1686" s="135">
        <f>E1686+E1689+E1690+E1691+E1692+E1693+E1694+E1695+E1696+E1697+E1698+E1699+E1700+E1702+E1703+E1701+E1688+E1687</f>
        <v>75.5</v>
      </c>
      <c r="L1686" s="4"/>
      <c r="M1686" s="4"/>
      <c r="N1686" s="4"/>
    </row>
    <row r="1687" spans="1:14" s="220" customFormat="1" x14ac:dyDescent="0.3">
      <c r="A1687" s="225" t="str">
        <f>Лист3!B52</f>
        <v>Томат - паста</v>
      </c>
      <c r="B1687" s="225">
        <f>Лист3!C52</f>
        <v>2</v>
      </c>
      <c r="C1687" s="225">
        <f>Лист3!D52</f>
        <v>3</v>
      </c>
      <c r="D1687" s="225">
        <f>Лист3!E52</f>
        <v>2</v>
      </c>
      <c r="E1687" s="225">
        <f>Лист3!F52</f>
        <v>3</v>
      </c>
      <c r="F1687" s="226"/>
      <c r="G1687" s="227"/>
      <c r="H1687" s="135"/>
      <c r="I1687" s="135"/>
      <c r="J1687" s="135"/>
      <c r="K1687" s="135"/>
      <c r="L1687" s="4"/>
      <c r="M1687" s="4"/>
      <c r="N1687" s="4"/>
    </row>
    <row r="1688" spans="1:14" s="1" customFormat="1" x14ac:dyDescent="0.3">
      <c r="A1688" s="225" t="str">
        <f>Лист10!B56</f>
        <v>Томат-паста</v>
      </c>
      <c r="B1688" s="225">
        <f>Лист10!C56</f>
        <v>5</v>
      </c>
      <c r="C1688" s="225">
        <f>Лист10!D56</f>
        <v>11</v>
      </c>
      <c r="D1688" s="225">
        <f>Лист10!E56</f>
        <v>5</v>
      </c>
      <c r="E1688" s="225">
        <f>Лист10!F56</f>
        <v>11</v>
      </c>
      <c r="F1688" s="226"/>
      <c r="G1688" s="227"/>
      <c r="H1688" s="135"/>
      <c r="I1688" s="135"/>
      <c r="J1688" s="135"/>
      <c r="K1688" s="135"/>
      <c r="L1688" s="4"/>
      <c r="M1688" s="4"/>
      <c r="N1688" s="4"/>
    </row>
    <row r="1689" spans="1:14" x14ac:dyDescent="0.3">
      <c r="A1689" s="225" t="str">
        <f>Лист5!B45</f>
        <v>Томат - паста</v>
      </c>
      <c r="B1689" s="225">
        <f>Лист5!C45</f>
        <v>3</v>
      </c>
      <c r="C1689" s="225">
        <f>Лист5!D45</f>
        <v>4</v>
      </c>
      <c r="D1689" s="225">
        <f>Лист5!E45</f>
        <v>3</v>
      </c>
      <c r="E1689" s="225">
        <f>Лист5!F45</f>
        <v>4</v>
      </c>
      <c r="F1689" s="226"/>
      <c r="G1689" s="226"/>
      <c r="H1689" s="135"/>
      <c r="I1689" s="135"/>
      <c r="J1689" s="135"/>
      <c r="K1689" s="135"/>
      <c r="L1689" s="4"/>
      <c r="M1689" s="4"/>
      <c r="N1689" s="4"/>
    </row>
    <row r="1690" spans="1:14" x14ac:dyDescent="0.3">
      <c r="A1690" s="225" t="str">
        <f>Лист5!B79</f>
        <v>Томат - паста</v>
      </c>
      <c r="B1690" s="225">
        <f>Лист5!C79</f>
        <v>2</v>
      </c>
      <c r="C1690" s="225">
        <f>Лист5!D79</f>
        <v>3</v>
      </c>
      <c r="D1690" s="225">
        <f>Лист5!E79</f>
        <v>2</v>
      </c>
      <c r="E1690" s="225">
        <f>Лист5!F79</f>
        <v>3</v>
      </c>
      <c r="F1690" s="226"/>
      <c r="G1690" s="226"/>
      <c r="H1690" s="135"/>
      <c r="I1690" s="135"/>
      <c r="J1690" s="135"/>
      <c r="K1690" s="135"/>
      <c r="L1690" s="4"/>
      <c r="M1690" s="4"/>
      <c r="N1690" s="4"/>
    </row>
    <row r="1691" spans="1:14" x14ac:dyDescent="0.3">
      <c r="A1691" s="225" t="str">
        <f>Лист7!B54</f>
        <v>Томат - паста</v>
      </c>
      <c r="B1691" s="225">
        <f>Лист7!C54</f>
        <v>3</v>
      </c>
      <c r="C1691" s="225">
        <f>Лист7!D54</f>
        <v>4</v>
      </c>
      <c r="D1691" s="225">
        <f>Лист7!E54</f>
        <v>3</v>
      </c>
      <c r="E1691" s="225">
        <f>Лист7!F54</f>
        <v>4</v>
      </c>
      <c r="F1691" s="226"/>
      <c r="G1691" s="226"/>
      <c r="H1691" s="226"/>
      <c r="I1691" s="226"/>
      <c r="J1691" s="226"/>
      <c r="K1691" s="226"/>
      <c r="L1691" s="221"/>
      <c r="M1691" s="221"/>
      <c r="N1691" s="221"/>
    </row>
    <row r="1692" spans="1:14" x14ac:dyDescent="0.3">
      <c r="A1692" s="225" t="str">
        <f>Лист7!B64</f>
        <v>Томат - паста</v>
      </c>
      <c r="B1692" s="225">
        <f>Лист7!C64</f>
        <v>3</v>
      </c>
      <c r="C1692" s="225">
        <f>Лист7!D64</f>
        <v>4</v>
      </c>
      <c r="D1692" s="225">
        <f>Лист7!E64</f>
        <v>3</v>
      </c>
      <c r="E1692" s="225">
        <f>Лист7!F64</f>
        <v>4</v>
      </c>
      <c r="F1692" s="226"/>
      <c r="G1692" s="226"/>
      <c r="H1692" s="226"/>
      <c r="I1692" s="226"/>
      <c r="J1692" s="226"/>
      <c r="K1692" s="226"/>
      <c r="L1692" s="221"/>
      <c r="M1692" s="221"/>
      <c r="N1692" s="221"/>
    </row>
    <row r="1693" spans="1:14" x14ac:dyDescent="0.3">
      <c r="A1693" s="225" t="str">
        <f>Лист7!B92</f>
        <v>Томат - паста</v>
      </c>
      <c r="B1693" s="225">
        <f>Лист7!C92</f>
        <v>2</v>
      </c>
      <c r="C1693" s="225">
        <f>Лист7!D92</f>
        <v>3</v>
      </c>
      <c r="D1693" s="225">
        <f>Лист7!E92</f>
        <v>2</v>
      </c>
      <c r="E1693" s="225">
        <f>Лист7!F92</f>
        <v>3</v>
      </c>
      <c r="F1693" s="220"/>
      <c r="G1693" s="220"/>
      <c r="H1693" s="3"/>
      <c r="I1693" s="3"/>
      <c r="J1693" s="3"/>
      <c r="K1693" s="3"/>
      <c r="L1693" s="3"/>
      <c r="M1693" s="3"/>
      <c r="N1693" s="3"/>
    </row>
    <row r="1694" spans="1:14" x14ac:dyDescent="0.3">
      <c r="A1694" s="225" t="str">
        <f>Лист8!B37</f>
        <v>Томат - паста</v>
      </c>
      <c r="B1694" s="225">
        <f>Лист8!C37</f>
        <v>5</v>
      </c>
      <c r="C1694" s="225">
        <f>Лист8!D37</f>
        <v>7</v>
      </c>
      <c r="D1694" s="225">
        <f>Лист8!E37</f>
        <v>5</v>
      </c>
      <c r="E1694" s="225">
        <f>Лист8!F37</f>
        <v>7</v>
      </c>
      <c r="F1694" s="226"/>
      <c r="G1694" s="226"/>
      <c r="H1694" s="226"/>
      <c r="I1694" s="226"/>
      <c r="J1694" s="226"/>
      <c r="K1694" s="226"/>
      <c r="L1694" s="221"/>
      <c r="M1694" s="221"/>
      <c r="N1694" s="221"/>
    </row>
    <row r="1695" spans="1:14" x14ac:dyDescent="0.3">
      <c r="A1695" s="225" t="str">
        <f>Лист11!B57</f>
        <v>Томат - паста</v>
      </c>
      <c r="B1695" s="225">
        <f>Лист11!C57</f>
        <v>3</v>
      </c>
      <c r="C1695" s="225">
        <f>Лист11!D57</f>
        <v>4</v>
      </c>
      <c r="D1695" s="225">
        <f>Лист11!E57</f>
        <v>3</v>
      </c>
      <c r="E1695" s="225">
        <f>Лист11!F57</f>
        <v>4</v>
      </c>
      <c r="F1695" s="226"/>
      <c r="G1695" s="226"/>
      <c r="H1695" s="135"/>
      <c r="I1695" s="135"/>
      <c r="J1695" s="135"/>
      <c r="K1695" s="135"/>
      <c r="L1695" s="4"/>
      <c r="M1695" s="4"/>
      <c r="N1695" s="4"/>
    </row>
    <row r="1696" spans="1:14" x14ac:dyDescent="0.3">
      <c r="A1696" s="225" t="str">
        <f>Лист14!B51</f>
        <v>Томат - паста</v>
      </c>
      <c r="B1696" s="225">
        <f>Лист14!C51</f>
        <v>3.5</v>
      </c>
      <c r="C1696" s="225">
        <f>Лист14!D51</f>
        <v>4.5</v>
      </c>
      <c r="D1696" s="225">
        <f>Лист14!E51</f>
        <v>3.5</v>
      </c>
      <c r="E1696" s="225">
        <f>Лист14!F51</f>
        <v>4.5</v>
      </c>
      <c r="F1696" s="226"/>
      <c r="G1696" s="226"/>
      <c r="H1696" s="135"/>
      <c r="I1696" s="135"/>
      <c r="J1696" s="135"/>
      <c r="K1696" s="135"/>
      <c r="L1696" s="4"/>
      <c r="M1696" s="4"/>
      <c r="N1696" s="4"/>
    </row>
    <row r="1697" spans="1:14" x14ac:dyDescent="0.3">
      <c r="A1697" s="225" t="str">
        <f>Лист17!B58</f>
        <v>Томат - паста</v>
      </c>
      <c r="B1697" s="225">
        <f>Лист17!C58</f>
        <v>2</v>
      </c>
      <c r="C1697" s="225">
        <f>Лист17!D58</f>
        <v>3</v>
      </c>
      <c r="D1697" s="225">
        <f>Лист17!E58</f>
        <v>2</v>
      </c>
      <c r="E1697" s="225">
        <f>Лист17!F58</f>
        <v>3</v>
      </c>
      <c r="F1697" s="226"/>
      <c r="G1697" s="226"/>
      <c r="H1697" s="135"/>
      <c r="I1697" s="135"/>
      <c r="J1697" s="135"/>
      <c r="K1697" s="135"/>
      <c r="L1697" s="4"/>
      <c r="M1697" s="4"/>
      <c r="N1697" s="4"/>
    </row>
    <row r="1698" spans="1:14" x14ac:dyDescent="0.3">
      <c r="A1698" s="225" t="str">
        <f>Лист18!B67</f>
        <v>Томат - паста</v>
      </c>
      <c r="B1698" s="225">
        <f>Лист18!C67</f>
        <v>2</v>
      </c>
      <c r="C1698" s="225">
        <f>Лист18!D67</f>
        <v>3</v>
      </c>
      <c r="D1698" s="225">
        <f>Лист18!E67</f>
        <v>2</v>
      </c>
      <c r="E1698" s="225">
        <f>Лист18!F67</f>
        <v>3</v>
      </c>
      <c r="F1698" s="226"/>
      <c r="G1698" s="226"/>
      <c r="H1698" s="135"/>
      <c r="I1698" s="135"/>
      <c r="J1698" s="135"/>
      <c r="K1698" s="135"/>
      <c r="L1698" s="4"/>
      <c r="M1698" s="4"/>
      <c r="N1698" s="4"/>
    </row>
    <row r="1699" spans="1:14" x14ac:dyDescent="0.3">
      <c r="A1699" s="225" t="str">
        <f>Лист20!B63</f>
        <v>Томат - паста</v>
      </c>
      <c r="B1699" s="225">
        <f>Лист20!C63</f>
        <v>2</v>
      </c>
      <c r="C1699" s="225">
        <f>Лист20!D63</f>
        <v>2</v>
      </c>
      <c r="D1699" s="225">
        <f>Лист20!E63</f>
        <v>2</v>
      </c>
      <c r="E1699" s="225">
        <f>Лист20!F63</f>
        <v>2</v>
      </c>
      <c r="F1699" s="226"/>
      <c r="G1699" s="226"/>
      <c r="H1699" s="135"/>
      <c r="I1699" s="135"/>
      <c r="J1699" s="135"/>
      <c r="K1699" s="135"/>
      <c r="L1699" s="4"/>
      <c r="M1699" s="4"/>
      <c r="N1699" s="4"/>
    </row>
    <row r="1700" spans="1:14" x14ac:dyDescent="0.3">
      <c r="A1700" s="225" t="str">
        <f>Лист9!B66</f>
        <v>Томат - паста</v>
      </c>
      <c r="B1700" s="225">
        <f>Лист9!C66</f>
        <v>2</v>
      </c>
      <c r="C1700" s="225">
        <f>Лист9!D66</f>
        <v>3</v>
      </c>
      <c r="D1700" s="225">
        <f>Лист9!E66</f>
        <v>2</v>
      </c>
      <c r="E1700" s="225">
        <f>Лист9!F66</f>
        <v>3</v>
      </c>
      <c r="F1700" s="226"/>
      <c r="G1700" s="226"/>
      <c r="H1700" s="135"/>
      <c r="I1700" s="135"/>
      <c r="J1700" s="135"/>
      <c r="K1700" s="135"/>
      <c r="L1700" s="4"/>
      <c r="M1700" s="4"/>
      <c r="N1700" s="4"/>
    </row>
    <row r="1701" spans="1:14" x14ac:dyDescent="0.3">
      <c r="A1701" s="225" t="str">
        <f>Лист1!B61</f>
        <v>Томат-паста</v>
      </c>
      <c r="B1701" s="225">
        <f>Лист1!C61</f>
        <v>2</v>
      </c>
      <c r="C1701" s="225">
        <f>Лист1!D61</f>
        <v>3</v>
      </c>
      <c r="D1701" s="225">
        <f>Лист1!E61</f>
        <v>2</v>
      </c>
      <c r="E1701" s="225">
        <f>Лист1!F61</f>
        <v>3</v>
      </c>
      <c r="F1701" s="226"/>
      <c r="G1701" s="226"/>
      <c r="H1701" s="135"/>
      <c r="I1701" s="135"/>
      <c r="J1701" s="135"/>
      <c r="K1701" s="135"/>
      <c r="L1701" s="4"/>
      <c r="M1701" s="4"/>
      <c r="N1701" s="4"/>
    </row>
    <row r="1702" spans="1:14" x14ac:dyDescent="0.3">
      <c r="A1702" s="225" t="str">
        <f>Лист4!B57</f>
        <v>Томат-паста</v>
      </c>
      <c r="B1702" s="225">
        <f>Лист4!C57</f>
        <v>6</v>
      </c>
      <c r="C1702" s="225">
        <f>Лист4!D57</f>
        <v>7</v>
      </c>
      <c r="D1702" s="225">
        <f>Лист4!E57</f>
        <v>6</v>
      </c>
      <c r="E1702" s="225">
        <f>Лист4!F57</f>
        <v>7</v>
      </c>
      <c r="F1702" s="226"/>
      <c r="G1702" s="226"/>
      <c r="H1702" s="226"/>
      <c r="I1702" s="226"/>
      <c r="J1702" s="226"/>
      <c r="K1702" s="226"/>
      <c r="L1702" s="221"/>
      <c r="M1702" s="221"/>
      <c r="N1702" s="221"/>
    </row>
    <row r="1703" spans="1:14" x14ac:dyDescent="0.3">
      <c r="A1703" s="225" t="str">
        <f>Лист14!B61</f>
        <v>Томат-паста</v>
      </c>
      <c r="B1703" s="225">
        <f>Лист14!C61</f>
        <v>3</v>
      </c>
      <c r="C1703" s="225">
        <f>Лист14!D61</f>
        <v>4</v>
      </c>
      <c r="D1703" s="225">
        <f>Лист14!E61</f>
        <v>3</v>
      </c>
      <c r="E1703" s="225">
        <f>Лист14!F61</f>
        <v>4</v>
      </c>
      <c r="F1703" s="227"/>
      <c r="G1703" s="227"/>
      <c r="H1703" s="227"/>
      <c r="I1703" s="227"/>
      <c r="J1703" s="227"/>
      <c r="K1703" s="227"/>
      <c r="L1703" s="10"/>
      <c r="M1703" s="10"/>
      <c r="N1703" s="10"/>
    </row>
    <row r="1704" spans="1:14" s="1" customFormat="1" hidden="1" x14ac:dyDescent="0.3">
      <c r="A1704" s="225" t="str">
        <f>Лист1!B106</f>
        <v>УЖИН</v>
      </c>
      <c r="B1704" s="225">
        <f>Лист1!C106</f>
        <v>0</v>
      </c>
      <c r="C1704" s="225">
        <f>Лист1!D106</f>
        <v>0</v>
      </c>
      <c r="D1704" s="225">
        <f>Лист1!E106</f>
        <v>0</v>
      </c>
      <c r="E1704" s="225">
        <f>Лист1!F106</f>
        <v>0</v>
      </c>
      <c r="F1704" s="227"/>
      <c r="G1704" s="227"/>
      <c r="H1704" s="227"/>
      <c r="I1704" s="227"/>
      <c r="J1704" s="227"/>
      <c r="K1704" s="227"/>
      <c r="L1704" s="10"/>
      <c r="M1704" s="10"/>
      <c r="N1704" s="10"/>
    </row>
    <row r="1705" spans="1:14" hidden="1" x14ac:dyDescent="0.3">
      <c r="A1705" s="225" t="str">
        <f>Лист2!B84</f>
        <v>УЖИН</v>
      </c>
      <c r="B1705" s="225">
        <f>Лист2!C84</f>
        <v>0</v>
      </c>
      <c r="C1705" s="225">
        <f>Лист2!D84</f>
        <v>0</v>
      </c>
      <c r="D1705" s="225">
        <f>Лист2!E84</f>
        <v>0</v>
      </c>
      <c r="E1705" s="225">
        <f>Лист2!F84</f>
        <v>0</v>
      </c>
      <c r="F1705" s="226"/>
      <c r="G1705" s="226"/>
      <c r="H1705" s="135"/>
      <c r="I1705" s="135"/>
      <c r="J1705" s="135"/>
      <c r="K1705" s="135"/>
      <c r="L1705" s="4"/>
      <c r="M1705" s="4"/>
      <c r="N1705" s="4"/>
    </row>
    <row r="1706" spans="1:14" hidden="1" x14ac:dyDescent="0.3">
      <c r="A1706" s="225" t="str">
        <f>Лист3!B95</f>
        <v>УЖИН</v>
      </c>
      <c r="B1706" s="225">
        <f>Лист3!C95</f>
        <v>0</v>
      </c>
      <c r="C1706" s="225">
        <f>Лист3!D95</f>
        <v>0</v>
      </c>
      <c r="D1706" s="225">
        <f>Лист3!E95</f>
        <v>0</v>
      </c>
      <c r="E1706" s="225">
        <f>Лист3!F95</f>
        <v>0</v>
      </c>
      <c r="F1706" s="226"/>
      <c r="G1706" s="226"/>
      <c r="H1706" s="226"/>
      <c r="I1706" s="226"/>
      <c r="J1706" s="226"/>
      <c r="K1706" s="226"/>
      <c r="L1706" s="221"/>
      <c r="M1706" s="221"/>
      <c r="N1706" s="221"/>
    </row>
    <row r="1707" spans="1:14" hidden="1" x14ac:dyDescent="0.3">
      <c r="A1707" s="225" t="str">
        <f>Лист4!B102</f>
        <v>УЖИН</v>
      </c>
      <c r="B1707" s="225">
        <f>Лист4!C102</f>
        <v>0</v>
      </c>
      <c r="C1707" s="225">
        <f>Лист4!D102</f>
        <v>0</v>
      </c>
      <c r="D1707" s="225">
        <f>Лист4!E102</f>
        <v>0</v>
      </c>
      <c r="E1707" s="225">
        <f>Лист4!F102</f>
        <v>0</v>
      </c>
      <c r="F1707" s="220"/>
      <c r="G1707" s="220"/>
      <c r="H1707" s="2"/>
      <c r="I1707" s="2"/>
      <c r="J1707" s="2"/>
      <c r="K1707" s="2"/>
      <c r="L1707" s="2"/>
      <c r="M1707" s="2"/>
      <c r="N1707" s="2"/>
    </row>
    <row r="1708" spans="1:14" hidden="1" x14ac:dyDescent="0.3">
      <c r="A1708" s="225" t="str">
        <f>Лист5!B91</f>
        <v>УЖИН</v>
      </c>
      <c r="B1708" s="225">
        <f>Лист5!C91</f>
        <v>0</v>
      </c>
      <c r="C1708" s="225">
        <f>Лист5!D91</f>
        <v>0</v>
      </c>
      <c r="D1708" s="225">
        <f>Лист5!E91</f>
        <v>0</v>
      </c>
      <c r="E1708" s="225">
        <f>Лист5!F91</f>
        <v>0</v>
      </c>
      <c r="F1708" s="220"/>
      <c r="G1708" s="220"/>
      <c r="H1708" s="2"/>
      <c r="I1708" s="2"/>
      <c r="J1708" s="2"/>
      <c r="K1708" s="2"/>
      <c r="L1708" s="2"/>
      <c r="M1708" s="2"/>
      <c r="N1708" s="2"/>
    </row>
    <row r="1709" spans="1:14" hidden="1" x14ac:dyDescent="0.3">
      <c r="A1709" s="225" t="str">
        <f>Лист6!B93</f>
        <v>УЖИН</v>
      </c>
      <c r="B1709" s="225">
        <f>Лист6!C93</f>
        <v>0</v>
      </c>
      <c r="C1709" s="225">
        <f>Лист6!D93</f>
        <v>0</v>
      </c>
      <c r="D1709" s="225">
        <f>Лист6!E93</f>
        <v>0</v>
      </c>
      <c r="E1709" s="225">
        <f>Лист6!F93</f>
        <v>0</v>
      </c>
      <c r="F1709" s="220"/>
      <c r="G1709" s="220"/>
      <c r="H1709" s="3"/>
      <c r="I1709" s="3"/>
      <c r="J1709" s="3"/>
      <c r="K1709" s="3"/>
      <c r="L1709" s="3"/>
      <c r="M1709" s="3"/>
      <c r="N1709" s="3"/>
    </row>
    <row r="1710" spans="1:14" hidden="1" x14ac:dyDescent="0.3">
      <c r="A1710" s="225" t="str">
        <f>Лист7!B110</f>
        <v>УЖИН</v>
      </c>
      <c r="B1710" s="225">
        <f>Лист7!C110</f>
        <v>0</v>
      </c>
      <c r="C1710" s="225">
        <f>Лист7!D110</f>
        <v>0</v>
      </c>
      <c r="D1710" s="225">
        <f>Лист7!E110</f>
        <v>0</v>
      </c>
      <c r="E1710" s="225">
        <f>Лист7!F110</f>
        <v>0</v>
      </c>
      <c r="F1710" s="226"/>
      <c r="G1710" s="226"/>
      <c r="H1710" s="226"/>
      <c r="I1710" s="226"/>
      <c r="J1710" s="226"/>
      <c r="K1710" s="226"/>
      <c r="L1710" s="221"/>
      <c r="M1710" s="221"/>
      <c r="N1710" s="221"/>
    </row>
    <row r="1711" spans="1:14" hidden="1" x14ac:dyDescent="0.3">
      <c r="A1711" s="225" t="str">
        <f>Лист8!B91</f>
        <v>УЖИН</v>
      </c>
      <c r="B1711" s="225">
        <f>Лист8!C91</f>
        <v>0</v>
      </c>
      <c r="C1711" s="225">
        <f>Лист8!D91</f>
        <v>0</v>
      </c>
      <c r="D1711" s="225">
        <f>Лист8!E91</f>
        <v>0</v>
      </c>
      <c r="E1711" s="225">
        <f>Лист8!F91</f>
        <v>0</v>
      </c>
      <c r="F1711" s="226"/>
      <c r="G1711" s="226"/>
      <c r="H1711" s="226"/>
      <c r="I1711" s="226"/>
      <c r="J1711" s="226"/>
      <c r="K1711" s="226"/>
      <c r="L1711" s="221"/>
      <c r="M1711" s="221"/>
      <c r="N1711" s="221"/>
    </row>
    <row r="1712" spans="1:14" hidden="1" x14ac:dyDescent="0.3">
      <c r="A1712" s="225" t="str">
        <f>Лист9!B91</f>
        <v>УЖИН</v>
      </c>
      <c r="B1712" s="225">
        <f>Лист9!C91</f>
        <v>0</v>
      </c>
      <c r="C1712" s="225">
        <f>Лист9!D91</f>
        <v>0</v>
      </c>
      <c r="D1712" s="225">
        <f>Лист9!E91</f>
        <v>0</v>
      </c>
      <c r="E1712" s="225">
        <f>Лист9!F91</f>
        <v>0</v>
      </c>
      <c r="F1712" s="226"/>
      <c r="G1712" s="226"/>
      <c r="H1712" s="226"/>
      <c r="I1712" s="226"/>
      <c r="J1712" s="226"/>
      <c r="K1712" s="226"/>
      <c r="L1712" s="221"/>
      <c r="M1712" s="221"/>
      <c r="N1712" s="221"/>
    </row>
    <row r="1713" spans="1:14" hidden="1" x14ac:dyDescent="0.3">
      <c r="A1713" s="225" t="str">
        <f>Лист10!B90</f>
        <v>УЖИН</v>
      </c>
      <c r="B1713" s="225">
        <f>Лист10!C90</f>
        <v>0</v>
      </c>
      <c r="C1713" s="225">
        <f>Лист10!D90</f>
        <v>0</v>
      </c>
      <c r="D1713" s="225">
        <f>Лист10!E90</f>
        <v>0</v>
      </c>
      <c r="E1713" s="225">
        <f>Лист10!F90</f>
        <v>0</v>
      </c>
      <c r="F1713" s="226"/>
      <c r="G1713" s="226"/>
      <c r="H1713" s="226"/>
      <c r="I1713" s="226"/>
      <c r="J1713" s="226"/>
      <c r="K1713" s="226"/>
      <c r="L1713" s="221"/>
      <c r="M1713" s="221"/>
      <c r="N1713" s="221"/>
    </row>
    <row r="1714" spans="1:14" hidden="1" x14ac:dyDescent="0.3">
      <c r="A1714" s="225" t="str">
        <f>Лист11!B91</f>
        <v>УЖИН</v>
      </c>
      <c r="B1714" s="225">
        <f>Лист11!C91</f>
        <v>0</v>
      </c>
      <c r="C1714" s="225">
        <f>Лист11!D91</f>
        <v>0</v>
      </c>
      <c r="D1714" s="225">
        <f>Лист11!E91</f>
        <v>0</v>
      </c>
      <c r="E1714" s="225">
        <f>Лист11!F91</f>
        <v>0</v>
      </c>
      <c r="F1714" s="226"/>
      <c r="G1714" s="226"/>
      <c r="H1714" s="226"/>
      <c r="I1714" s="226"/>
      <c r="J1714" s="226"/>
      <c r="K1714" s="226"/>
      <c r="L1714" s="221"/>
      <c r="M1714" s="221"/>
      <c r="N1714" s="221"/>
    </row>
    <row r="1715" spans="1:14" hidden="1" x14ac:dyDescent="0.3">
      <c r="A1715" s="225" t="str">
        <f>Лист12!B109</f>
        <v>УЖИН</v>
      </c>
      <c r="B1715" s="225">
        <f>Лист12!C109</f>
        <v>0</v>
      </c>
      <c r="C1715" s="225">
        <f>Лист12!D109</f>
        <v>0</v>
      </c>
      <c r="D1715" s="225">
        <f>Лист12!E109</f>
        <v>0</v>
      </c>
      <c r="E1715" s="225">
        <f>Лист12!F109</f>
        <v>0</v>
      </c>
      <c r="F1715" s="226"/>
      <c r="G1715" s="226"/>
      <c r="H1715" s="135"/>
      <c r="I1715" s="135"/>
      <c r="J1715" s="135"/>
      <c r="K1715" s="135"/>
      <c r="L1715" s="4"/>
      <c r="M1715" s="4"/>
      <c r="N1715" s="4"/>
    </row>
    <row r="1716" spans="1:14" hidden="1" x14ac:dyDescent="0.3">
      <c r="A1716" s="225" t="str">
        <f>Лист13!B105</f>
        <v>УЖИН</v>
      </c>
      <c r="B1716" s="225">
        <f>Лист13!C105</f>
        <v>0</v>
      </c>
      <c r="C1716" s="225">
        <f>Лист13!D105</f>
        <v>0</v>
      </c>
      <c r="D1716" s="225">
        <f>Лист13!E105</f>
        <v>146</v>
      </c>
      <c r="E1716" s="225">
        <f>Лист13!F105</f>
        <v>175</v>
      </c>
      <c r="F1716" s="226"/>
      <c r="G1716" s="226"/>
      <c r="H1716" s="135"/>
      <c r="I1716" s="135"/>
      <c r="J1716" s="135"/>
      <c r="K1716" s="135"/>
      <c r="L1716" s="4"/>
      <c r="M1716" s="4"/>
      <c r="N1716" s="4"/>
    </row>
    <row r="1717" spans="1:14" hidden="1" x14ac:dyDescent="0.3">
      <c r="A1717" s="225" t="str">
        <f>Лист14!B90</f>
        <v>УЖИН</v>
      </c>
      <c r="B1717" s="225">
        <f>Лист14!C90</f>
        <v>0</v>
      </c>
      <c r="C1717" s="225">
        <f>Лист14!D90</f>
        <v>0</v>
      </c>
      <c r="D1717" s="225">
        <f>Лист14!E90</f>
        <v>0</v>
      </c>
      <c r="E1717" s="225">
        <f>Лист14!F90</f>
        <v>0</v>
      </c>
      <c r="F1717" s="226"/>
      <c r="G1717" s="226"/>
      <c r="H1717" s="135"/>
      <c r="I1717" s="135"/>
      <c r="J1717" s="135"/>
      <c r="K1717" s="135"/>
      <c r="L1717" s="4"/>
      <c r="M1717" s="4"/>
      <c r="N1717" s="4"/>
    </row>
    <row r="1718" spans="1:14" hidden="1" x14ac:dyDescent="0.3">
      <c r="A1718" s="225" t="str">
        <f>Лист15!B73</f>
        <v>УЖИН</v>
      </c>
      <c r="B1718" s="225">
        <f>Лист15!C73</f>
        <v>0</v>
      </c>
      <c r="C1718" s="225">
        <f>Лист15!D73</f>
        <v>0</v>
      </c>
      <c r="D1718" s="225">
        <f>Лист15!E73</f>
        <v>0</v>
      </c>
      <c r="E1718" s="225">
        <f>Лист15!F73</f>
        <v>0</v>
      </c>
      <c r="F1718" s="226"/>
      <c r="G1718" s="226"/>
      <c r="H1718" s="135"/>
      <c r="I1718" s="135"/>
      <c r="J1718" s="135"/>
      <c r="K1718" s="135"/>
      <c r="L1718" s="4"/>
      <c r="M1718" s="4"/>
      <c r="N1718" s="4"/>
    </row>
    <row r="1719" spans="1:14" hidden="1" x14ac:dyDescent="0.3">
      <c r="A1719" s="225" t="str">
        <f>Лист16!B94</f>
        <v>УЖИН</v>
      </c>
      <c r="B1719" s="225">
        <f>Лист16!C94</f>
        <v>0</v>
      </c>
      <c r="C1719" s="225">
        <f>Лист16!D94</f>
        <v>0</v>
      </c>
      <c r="D1719" s="225">
        <f>Лист16!E94</f>
        <v>0</v>
      </c>
      <c r="E1719" s="225">
        <f>Лист16!F94</f>
        <v>0</v>
      </c>
      <c r="F1719" s="226"/>
      <c r="G1719" s="226"/>
      <c r="H1719" s="226"/>
      <c r="I1719" s="226"/>
      <c r="J1719" s="226"/>
      <c r="K1719" s="226"/>
      <c r="L1719" s="221"/>
      <c r="M1719" s="221"/>
      <c r="N1719" s="221"/>
    </row>
    <row r="1720" spans="1:14" hidden="1" x14ac:dyDescent="0.3">
      <c r="A1720" s="225" t="str">
        <f>Лист17!B98</f>
        <v>УЖИН</v>
      </c>
      <c r="B1720" s="225">
        <f>Лист17!C98</f>
        <v>0</v>
      </c>
      <c r="C1720" s="225">
        <f>Лист17!D98</f>
        <v>0</v>
      </c>
      <c r="D1720" s="225">
        <f>Лист17!E98</f>
        <v>0</v>
      </c>
      <c r="E1720" s="225">
        <f>Лист17!F98</f>
        <v>0</v>
      </c>
      <c r="F1720" s="226"/>
      <c r="G1720" s="226"/>
      <c r="H1720" s="226"/>
      <c r="I1720" s="226"/>
      <c r="J1720" s="226"/>
      <c r="K1720" s="226"/>
      <c r="L1720" s="221"/>
      <c r="M1720" s="221"/>
      <c r="N1720" s="221"/>
    </row>
    <row r="1721" spans="1:14" hidden="1" x14ac:dyDescent="0.3">
      <c r="A1721" s="225" t="str">
        <f>Лист18!B97</f>
        <v>УЖИН</v>
      </c>
      <c r="B1721" s="225">
        <f>Лист18!C97</f>
        <v>0</v>
      </c>
      <c r="C1721" s="225">
        <f>Лист18!D97</f>
        <v>0</v>
      </c>
      <c r="D1721" s="225">
        <f>Лист18!E97</f>
        <v>0</v>
      </c>
      <c r="E1721" s="225">
        <f>Лист18!F97</f>
        <v>0</v>
      </c>
      <c r="F1721" s="226"/>
      <c r="G1721" s="226"/>
      <c r="H1721" s="226"/>
      <c r="I1721" s="226"/>
      <c r="J1721" s="226"/>
      <c r="K1721" s="226"/>
      <c r="L1721" s="221"/>
      <c r="M1721" s="221"/>
      <c r="N1721" s="221"/>
    </row>
    <row r="1722" spans="1:14" hidden="1" x14ac:dyDescent="0.3">
      <c r="A1722" s="225" t="str">
        <f>Лист19!B96</f>
        <v>УЖИН</v>
      </c>
      <c r="B1722" s="225">
        <f>Лист19!C96</f>
        <v>0</v>
      </c>
      <c r="C1722" s="225">
        <f>Лист19!D96</f>
        <v>0</v>
      </c>
      <c r="D1722" s="225">
        <f>Лист19!E96</f>
        <v>0</v>
      </c>
      <c r="E1722" s="225">
        <f>Лист19!F96</f>
        <v>0</v>
      </c>
      <c r="F1722" s="226"/>
      <c r="G1722" s="226"/>
      <c r="H1722" s="226"/>
      <c r="I1722" s="226"/>
      <c r="J1722" s="226"/>
      <c r="K1722" s="226"/>
      <c r="L1722" s="221"/>
      <c r="M1722" s="221"/>
      <c r="N1722" s="221"/>
    </row>
    <row r="1723" spans="1:14" hidden="1" x14ac:dyDescent="0.3">
      <c r="A1723" s="225" t="str">
        <f>Лист20!B100</f>
        <v>УЖИН</v>
      </c>
      <c r="B1723" s="225">
        <f>Лист20!C100</f>
        <v>0</v>
      </c>
      <c r="C1723" s="225">
        <f>Лист20!D100</f>
        <v>0</v>
      </c>
      <c r="D1723" s="225">
        <f>Лист20!E100</f>
        <v>0</v>
      </c>
      <c r="E1723" s="225">
        <f>Лист20!F100</f>
        <v>0</v>
      </c>
      <c r="F1723" s="226"/>
      <c r="G1723" s="226"/>
      <c r="H1723" s="226"/>
      <c r="I1723" s="226"/>
      <c r="J1723" s="226"/>
      <c r="K1723" s="226"/>
      <c r="L1723" s="221"/>
      <c r="M1723" s="221"/>
      <c r="N1723" s="221"/>
    </row>
    <row r="1724" spans="1:14" hidden="1" x14ac:dyDescent="0.3">
      <c r="A1724" s="225" t="str">
        <f>Лист1!B69</f>
        <v>Уплотненный ПОЛДНИК</v>
      </c>
      <c r="B1724" s="225">
        <f>Лист1!C69</f>
        <v>0</v>
      </c>
      <c r="C1724" s="225">
        <f>Лист1!D69</f>
        <v>0</v>
      </c>
      <c r="D1724" s="225">
        <f>Лист1!E69</f>
        <v>0</v>
      </c>
      <c r="E1724" s="225">
        <f>Лист1!F69</f>
        <v>0</v>
      </c>
      <c r="F1724" s="226"/>
      <c r="G1724" s="226"/>
      <c r="H1724" s="226"/>
      <c r="I1724" s="226"/>
      <c r="J1724" s="226"/>
      <c r="K1724" s="226"/>
      <c r="L1724" s="221"/>
      <c r="M1724" s="221"/>
      <c r="N1724" s="221"/>
    </row>
    <row r="1725" spans="1:14" hidden="1" x14ac:dyDescent="0.3">
      <c r="A1725" s="225" t="str">
        <f>Лист2!B67</f>
        <v>Уплотненный ПОЛДНИК</v>
      </c>
      <c r="B1725" s="225">
        <f>Лист2!C67</f>
        <v>0</v>
      </c>
      <c r="C1725" s="225">
        <f>Лист2!D67</f>
        <v>0</v>
      </c>
      <c r="D1725" s="225">
        <f>Лист2!E67</f>
        <v>0</v>
      </c>
      <c r="E1725" s="225">
        <f>Лист2!F67</f>
        <v>0</v>
      </c>
      <c r="F1725" s="220"/>
      <c r="G1725" s="220"/>
      <c r="H1725" s="2"/>
      <c r="I1725" s="2"/>
      <c r="J1725" s="2"/>
      <c r="K1725" s="2"/>
      <c r="L1725" s="2"/>
      <c r="M1725" s="2"/>
      <c r="N1725" s="2"/>
    </row>
    <row r="1726" spans="1:14" hidden="1" x14ac:dyDescent="0.3">
      <c r="A1726" s="225" t="str">
        <f>Лист3!B60</f>
        <v>Уплотненный ПОЛДНИК</v>
      </c>
      <c r="B1726" s="225">
        <f>Лист3!C60</f>
        <v>0</v>
      </c>
      <c r="C1726" s="225">
        <f>Лист3!D60</f>
        <v>0</v>
      </c>
      <c r="D1726" s="225">
        <f>Лист3!E60</f>
        <v>0</v>
      </c>
      <c r="E1726" s="225">
        <f>Лист3!F60</f>
        <v>0</v>
      </c>
      <c r="F1726" s="226"/>
      <c r="G1726" s="226"/>
      <c r="H1726" s="135"/>
      <c r="I1726" s="135"/>
      <c r="J1726" s="135"/>
      <c r="K1726" s="135"/>
      <c r="L1726" s="4"/>
      <c r="M1726" s="4"/>
      <c r="N1726" s="4"/>
    </row>
    <row r="1727" spans="1:14" hidden="1" x14ac:dyDescent="0.3">
      <c r="A1727" s="225" t="str">
        <f>Лист4!B64</f>
        <v>Уплотненный ПОЛДНИК</v>
      </c>
      <c r="B1727" s="225">
        <f>Лист4!C64</f>
        <v>0</v>
      </c>
      <c r="C1727" s="225">
        <f>Лист4!D64</f>
        <v>0</v>
      </c>
      <c r="D1727" s="225">
        <f>Лист4!E64</f>
        <v>0</v>
      </c>
      <c r="E1727" s="225">
        <f>Лист4!F64</f>
        <v>0</v>
      </c>
      <c r="F1727" s="226"/>
      <c r="G1727" s="226"/>
      <c r="H1727" s="135"/>
      <c r="I1727" s="135"/>
      <c r="J1727" s="135"/>
      <c r="K1727" s="135"/>
      <c r="L1727" s="4"/>
      <c r="M1727" s="4"/>
      <c r="N1727" s="4"/>
    </row>
    <row r="1728" spans="1:14" hidden="1" x14ac:dyDescent="0.3">
      <c r="A1728" s="225" t="str">
        <f>Лист5!B69</f>
        <v>Уплотненный ПОЛДНИК</v>
      </c>
      <c r="B1728" s="225">
        <f>Лист5!C69</f>
        <v>0</v>
      </c>
      <c r="C1728" s="225">
        <f>Лист5!D69</f>
        <v>0</v>
      </c>
      <c r="D1728" s="225">
        <f>Лист5!E69</f>
        <v>0</v>
      </c>
      <c r="E1728" s="225">
        <f>Лист5!F69</f>
        <v>0</v>
      </c>
      <c r="F1728" s="220"/>
      <c r="G1728" s="220"/>
      <c r="H1728" s="3"/>
      <c r="I1728" s="3"/>
      <c r="J1728" s="3"/>
      <c r="K1728" s="3"/>
      <c r="L1728" s="3"/>
      <c r="M1728" s="3"/>
      <c r="N1728" s="3"/>
    </row>
    <row r="1729" spans="1:14" hidden="1" x14ac:dyDescent="0.3">
      <c r="A1729" s="225" t="str">
        <f>Лист6!B59</f>
        <v>Уплотненный ПОЛДНИК</v>
      </c>
      <c r="B1729" s="225">
        <f>Лист6!C59</f>
        <v>0</v>
      </c>
      <c r="C1729" s="225">
        <f>Лист6!D59</f>
        <v>0</v>
      </c>
      <c r="D1729" s="225">
        <f>Лист6!E59</f>
        <v>0</v>
      </c>
      <c r="E1729" s="225">
        <f>Лист6!F59</f>
        <v>0</v>
      </c>
      <c r="F1729" s="220"/>
      <c r="G1729" s="220"/>
      <c r="H1729" s="3"/>
      <c r="I1729" s="3"/>
      <c r="J1729" s="3"/>
      <c r="K1729" s="3"/>
      <c r="L1729" s="3"/>
      <c r="M1729" s="3"/>
      <c r="N1729" s="3"/>
    </row>
    <row r="1730" spans="1:14" hidden="1" x14ac:dyDescent="0.3">
      <c r="A1730" s="225" t="str">
        <f>Лист7!B70</f>
        <v>Уплотненный ПОЛДНИК</v>
      </c>
      <c r="B1730" s="225">
        <f>Лист7!C70</f>
        <v>0</v>
      </c>
      <c r="C1730" s="225">
        <f>Лист7!D70</f>
        <v>0</v>
      </c>
      <c r="D1730" s="225">
        <f>Лист7!E70</f>
        <v>0</v>
      </c>
      <c r="E1730" s="225">
        <f>Лист7!F70</f>
        <v>0</v>
      </c>
      <c r="F1730" s="220"/>
      <c r="G1730" s="220"/>
      <c r="H1730" s="3"/>
      <c r="I1730" s="3"/>
      <c r="J1730" s="3"/>
      <c r="K1730" s="3"/>
      <c r="L1730" s="3"/>
      <c r="M1730" s="3"/>
      <c r="N1730" s="3"/>
    </row>
    <row r="1731" spans="1:14" hidden="1" x14ac:dyDescent="0.3">
      <c r="A1731" s="225" t="str">
        <f>Лист8!B59</f>
        <v>Уплотненный ПОЛДНИК</v>
      </c>
      <c r="B1731" s="225">
        <f>Лист8!C59</f>
        <v>0</v>
      </c>
      <c r="C1731" s="225">
        <f>Лист8!D59</f>
        <v>0</v>
      </c>
      <c r="D1731" s="225">
        <f>Лист8!E59</f>
        <v>0</v>
      </c>
      <c r="E1731" s="225">
        <f>Лист8!F59</f>
        <v>0</v>
      </c>
      <c r="F1731" s="227"/>
      <c r="G1731" s="227"/>
      <c r="H1731" s="227"/>
      <c r="I1731" s="227"/>
      <c r="J1731" s="227"/>
      <c r="K1731" s="227"/>
      <c r="L1731" s="10"/>
      <c r="M1731" s="10"/>
      <c r="N1731" s="10"/>
    </row>
    <row r="1732" spans="1:14" hidden="1" x14ac:dyDescent="0.3">
      <c r="A1732" s="225" t="str">
        <f>Лист9!B72</f>
        <v>Уплотненный ПОЛДНИК</v>
      </c>
      <c r="B1732" s="225">
        <f>Лист9!C72</f>
        <v>0</v>
      </c>
      <c r="C1732" s="225">
        <f>Лист9!D72</f>
        <v>0</v>
      </c>
      <c r="D1732" s="225">
        <f>Лист9!E72</f>
        <v>0</v>
      </c>
      <c r="E1732" s="225">
        <f>Лист9!F72</f>
        <v>0</v>
      </c>
      <c r="F1732" s="226"/>
      <c r="G1732" s="226"/>
      <c r="H1732" s="135"/>
      <c r="I1732" s="135"/>
      <c r="J1732" s="135"/>
      <c r="K1732" s="135"/>
      <c r="L1732" s="4"/>
      <c r="M1732" s="4"/>
      <c r="N1732" s="4"/>
    </row>
    <row r="1733" spans="1:14" hidden="1" x14ac:dyDescent="0.3">
      <c r="A1733" s="225" t="str">
        <f>Лист10!B69</f>
        <v>Уплотненный ПОЛДНИК</v>
      </c>
      <c r="B1733" s="225">
        <f>Лист10!C69</f>
        <v>0</v>
      </c>
      <c r="C1733" s="225">
        <f>Лист10!D69</f>
        <v>0</v>
      </c>
      <c r="D1733" s="225">
        <f>Лист10!E69</f>
        <v>0</v>
      </c>
      <c r="E1733" s="225">
        <f>Лист10!F69</f>
        <v>0</v>
      </c>
      <c r="F1733" s="226"/>
      <c r="G1733" s="226"/>
      <c r="H1733" s="135"/>
      <c r="I1733" s="135"/>
      <c r="J1733" s="135"/>
      <c r="K1733" s="135"/>
      <c r="L1733" s="4"/>
      <c r="M1733" s="4"/>
      <c r="N1733" s="4"/>
    </row>
    <row r="1734" spans="1:14" hidden="1" x14ac:dyDescent="0.3">
      <c r="A1734" s="225" t="str">
        <f>Лист11!B64</f>
        <v>Уплотненный ПОЛДНИК</v>
      </c>
      <c r="B1734" s="225">
        <f>Лист11!C64</f>
        <v>0</v>
      </c>
      <c r="C1734" s="225">
        <f>Лист11!D64</f>
        <v>0</v>
      </c>
      <c r="D1734" s="225">
        <f>Лист11!E64</f>
        <v>0</v>
      </c>
      <c r="E1734" s="225">
        <f>Лист11!F64</f>
        <v>0</v>
      </c>
      <c r="F1734" s="226"/>
      <c r="G1734" s="226"/>
      <c r="H1734" s="135"/>
      <c r="I1734" s="135"/>
      <c r="J1734" s="135"/>
      <c r="K1734" s="135"/>
      <c r="L1734" s="4"/>
      <c r="M1734" s="4"/>
      <c r="N1734" s="4"/>
    </row>
    <row r="1735" spans="1:14" hidden="1" x14ac:dyDescent="0.3">
      <c r="A1735" s="225" t="str">
        <f>Лист12!B74</f>
        <v>Уплотненный ПОЛДНИК</v>
      </c>
      <c r="B1735" s="225">
        <f>Лист12!C74</f>
        <v>0</v>
      </c>
      <c r="C1735" s="225">
        <f>Лист12!D74</f>
        <v>0</v>
      </c>
      <c r="D1735" s="225">
        <f>Лист12!E74</f>
        <v>0</v>
      </c>
      <c r="E1735" s="225">
        <f>Лист12!F74</f>
        <v>0</v>
      </c>
      <c r="F1735" s="226"/>
      <c r="G1735" s="226"/>
      <c r="H1735" s="135"/>
      <c r="I1735" s="135"/>
      <c r="J1735" s="135"/>
      <c r="K1735" s="135"/>
      <c r="L1735" s="4"/>
      <c r="M1735" s="4"/>
      <c r="N1735" s="4"/>
    </row>
    <row r="1736" spans="1:14" hidden="1" x14ac:dyDescent="0.3">
      <c r="A1736" s="225" t="str">
        <f>Лист13!B68</f>
        <v>Уплотненный ПОЛДНИК</v>
      </c>
      <c r="B1736" s="225">
        <f>Лист13!C68</f>
        <v>0</v>
      </c>
      <c r="C1736" s="225">
        <f>Лист13!D68</f>
        <v>0</v>
      </c>
      <c r="D1736" s="225">
        <f>Лист13!E68</f>
        <v>0</v>
      </c>
      <c r="E1736" s="225">
        <f>Лист13!F68</f>
        <v>0</v>
      </c>
      <c r="F1736" s="226"/>
      <c r="G1736" s="226"/>
      <c r="H1736" s="135"/>
      <c r="I1736" s="135"/>
      <c r="J1736" s="135"/>
      <c r="K1736" s="135"/>
      <c r="L1736" s="4"/>
      <c r="M1736" s="4"/>
      <c r="N1736" s="4"/>
    </row>
    <row r="1737" spans="1:14" hidden="1" x14ac:dyDescent="0.3">
      <c r="A1737" s="225" t="str">
        <f>Лист14!B67</f>
        <v>Уплотненный ПОЛДНИК</v>
      </c>
      <c r="B1737" s="225">
        <f>Лист14!C67</f>
        <v>0</v>
      </c>
      <c r="C1737" s="225">
        <f>Лист14!D67</f>
        <v>0</v>
      </c>
      <c r="D1737" s="225">
        <f>Лист14!E67</f>
        <v>0</v>
      </c>
      <c r="E1737" s="225">
        <f>Лист14!F67</f>
        <v>0</v>
      </c>
      <c r="F1737" s="226"/>
      <c r="G1737" s="226"/>
      <c r="H1737" s="135"/>
      <c r="I1737" s="135"/>
      <c r="J1737" s="135"/>
      <c r="K1737" s="135"/>
      <c r="L1737" s="4"/>
      <c r="M1737" s="4"/>
      <c r="N1737" s="4"/>
    </row>
    <row r="1738" spans="1:14" hidden="1" x14ac:dyDescent="0.3">
      <c r="A1738" s="225" t="str">
        <f>Лист15!B59</f>
        <v>Уплотненный ПОЛДНИК</v>
      </c>
      <c r="B1738" s="225">
        <f>Лист15!C59</f>
        <v>0</v>
      </c>
      <c r="C1738" s="225">
        <f>Лист15!D59</f>
        <v>0</v>
      </c>
      <c r="D1738" s="225">
        <f>Лист15!E59</f>
        <v>0</v>
      </c>
      <c r="E1738" s="225">
        <f>Лист15!F59</f>
        <v>0</v>
      </c>
      <c r="F1738" s="226"/>
      <c r="G1738" s="226"/>
      <c r="H1738" s="135"/>
      <c r="I1738" s="135"/>
      <c r="J1738" s="135"/>
      <c r="K1738" s="135"/>
      <c r="L1738" s="4"/>
      <c r="M1738" s="4"/>
      <c r="N1738" s="4"/>
    </row>
    <row r="1739" spans="1:14" hidden="1" x14ac:dyDescent="0.3">
      <c r="A1739" s="225" t="str">
        <f>Лист16!B72</f>
        <v>Уплотненный ПОЛДНИК</v>
      </c>
      <c r="B1739" s="225">
        <f>Лист16!C72</f>
        <v>0</v>
      </c>
      <c r="C1739" s="225">
        <f>Лист16!D72</f>
        <v>0</v>
      </c>
      <c r="D1739" s="225">
        <f>Лист16!E72</f>
        <v>0</v>
      </c>
      <c r="E1739" s="225">
        <f>Лист16!F72</f>
        <v>0</v>
      </c>
      <c r="F1739" s="226"/>
      <c r="G1739" s="226"/>
      <c r="H1739" s="135"/>
      <c r="I1739" s="135"/>
      <c r="J1739" s="135"/>
      <c r="K1739" s="135"/>
      <c r="L1739" s="4"/>
      <c r="M1739" s="4"/>
      <c r="N1739" s="4"/>
    </row>
    <row r="1740" spans="1:14" hidden="1" x14ac:dyDescent="0.3">
      <c r="A1740" s="225" t="str">
        <f>Лист17!B67</f>
        <v>Уплотненный ПОЛДНИК</v>
      </c>
      <c r="B1740" s="225">
        <f>Лист17!C67</f>
        <v>0</v>
      </c>
      <c r="C1740" s="225">
        <f>Лист17!D67</f>
        <v>0</v>
      </c>
      <c r="D1740" s="225">
        <f>Лист17!E67</f>
        <v>0</v>
      </c>
      <c r="E1740" s="225">
        <f>Лист17!F67</f>
        <v>0</v>
      </c>
      <c r="F1740" s="226"/>
      <c r="G1740" s="226"/>
      <c r="H1740" s="135"/>
      <c r="I1740" s="135"/>
      <c r="J1740" s="135"/>
      <c r="K1740" s="135"/>
      <c r="L1740" s="4"/>
      <c r="M1740" s="4"/>
      <c r="N1740" s="4"/>
    </row>
    <row r="1741" spans="1:14" hidden="1" x14ac:dyDescent="0.3">
      <c r="A1741" s="225" t="str">
        <f>Лист18!B80</f>
        <v>Уплотненный ПОЛДНИК</v>
      </c>
      <c r="B1741" s="225">
        <f>Лист18!C80</f>
        <v>0</v>
      </c>
      <c r="C1741" s="225">
        <f>Лист18!D80</f>
        <v>0</v>
      </c>
      <c r="D1741" s="225">
        <f>Лист18!E80</f>
        <v>0</v>
      </c>
      <c r="E1741" s="225">
        <f>Лист18!F80</f>
        <v>0</v>
      </c>
      <c r="F1741" s="226"/>
      <c r="G1741" s="226"/>
      <c r="H1741" s="226"/>
      <c r="I1741" s="226"/>
      <c r="J1741" s="226"/>
      <c r="K1741" s="226"/>
      <c r="L1741" s="221"/>
      <c r="M1741" s="221"/>
      <c r="N1741" s="221"/>
    </row>
    <row r="1742" spans="1:14" hidden="1" x14ac:dyDescent="0.3">
      <c r="A1742" s="225" t="str">
        <f>Лист19!B66</f>
        <v>Уплотненный ПОЛДНИК</v>
      </c>
      <c r="B1742" s="225">
        <f>Лист19!C66</f>
        <v>0</v>
      </c>
      <c r="C1742" s="225">
        <f>Лист19!D66</f>
        <v>0</v>
      </c>
      <c r="D1742" s="225">
        <f>Лист19!E66</f>
        <v>0</v>
      </c>
      <c r="E1742" s="225">
        <f>Лист19!F66</f>
        <v>0</v>
      </c>
      <c r="F1742" s="226"/>
      <c r="G1742" s="226"/>
      <c r="H1742" s="226"/>
      <c r="I1742" s="226"/>
      <c r="J1742" s="226"/>
      <c r="K1742" s="226"/>
      <c r="L1742" s="221"/>
      <c r="M1742" s="221"/>
      <c r="N1742" s="221"/>
    </row>
    <row r="1743" spans="1:14" hidden="1" x14ac:dyDescent="0.3">
      <c r="A1743" s="225" t="str">
        <f>Лист20!B70</f>
        <v>Уплотненный ПОЛДНИК</v>
      </c>
      <c r="B1743" s="225">
        <f>Лист20!C70</f>
        <v>0</v>
      </c>
      <c r="C1743" s="225">
        <f>Лист20!D70</f>
        <v>0</v>
      </c>
      <c r="D1743" s="225">
        <f>Лист20!E70</f>
        <v>0</v>
      </c>
      <c r="E1743" s="225">
        <f>Лист20!F70</f>
        <v>0</v>
      </c>
      <c r="F1743" s="226"/>
      <c r="G1743" s="226"/>
      <c r="H1743" s="226"/>
      <c r="I1743" s="226"/>
      <c r="J1743" s="226"/>
      <c r="K1743" s="226"/>
      <c r="L1743" s="221"/>
      <c r="M1743" s="221"/>
      <c r="N1743" s="221"/>
    </row>
    <row r="1744" spans="1:14" x14ac:dyDescent="0.3">
      <c r="A1744" s="225" t="str">
        <f>Лист1!B82</f>
        <v>Филе рыбы</v>
      </c>
      <c r="B1744" s="225">
        <f>Лист1!C82</f>
        <v>24</v>
      </c>
      <c r="C1744" s="225">
        <f>Лист1!D82</f>
        <v>26</v>
      </c>
      <c r="D1744" s="225">
        <f>Лист1!E82</f>
        <v>22</v>
      </c>
      <c r="E1744" s="225">
        <f>Лист1!F82</f>
        <v>24</v>
      </c>
      <c r="F1744" s="226"/>
      <c r="G1744" s="227" t="str">
        <f>A1744</f>
        <v>Филе рыбы</v>
      </c>
      <c r="H1744" s="227">
        <f>B1744+B1745+B1746+B1747</f>
        <v>378</v>
      </c>
      <c r="I1744" s="227">
        <f>C1744+C1745+C1746+C1747</f>
        <v>408</v>
      </c>
      <c r="J1744" s="227">
        <f>D1744+D1745+D1746+D1747</f>
        <v>355</v>
      </c>
      <c r="K1744" s="227">
        <f>E1744+E1745+E1746+E1747</f>
        <v>382</v>
      </c>
      <c r="L1744" s="221"/>
      <c r="M1744" s="221"/>
      <c r="N1744" s="221"/>
    </row>
    <row r="1745" spans="1:14" x14ac:dyDescent="0.3">
      <c r="A1745" s="225" t="str">
        <f>Лист5!B78</f>
        <v>Филе рыбы</v>
      </c>
      <c r="B1745" s="225">
        <f>Лист5!C78</f>
        <v>119</v>
      </c>
      <c r="C1745" s="225">
        <f>Лист5!D78</f>
        <v>126</v>
      </c>
      <c r="D1745" s="225">
        <f>Лист5!E78</f>
        <v>112</v>
      </c>
      <c r="E1745" s="225">
        <f>Лист5!F78</f>
        <v>118</v>
      </c>
      <c r="F1745" s="226"/>
      <c r="G1745" s="226"/>
      <c r="H1745" s="226"/>
      <c r="I1745" s="226"/>
      <c r="J1745" s="226"/>
      <c r="K1745" s="226"/>
      <c r="L1745" s="221"/>
      <c r="M1745" s="221"/>
      <c r="N1745" s="221"/>
    </row>
    <row r="1746" spans="1:14" x14ac:dyDescent="0.3">
      <c r="A1746" s="225" t="str">
        <f>Лист10!B74</f>
        <v>Филе рыбы</v>
      </c>
      <c r="B1746" s="225">
        <f>Лист10!C74</f>
        <v>131</v>
      </c>
      <c r="C1746" s="225">
        <f>Лист10!D74</f>
        <v>144</v>
      </c>
      <c r="D1746" s="225">
        <f>Лист10!E74</f>
        <v>123</v>
      </c>
      <c r="E1746" s="225">
        <f>Лист10!F74</f>
        <v>135</v>
      </c>
      <c r="F1746" s="226"/>
      <c r="G1746" s="226"/>
      <c r="H1746" s="226"/>
      <c r="I1746" s="226"/>
      <c r="J1746" s="226"/>
      <c r="K1746" s="226"/>
      <c r="L1746" s="221"/>
      <c r="M1746" s="221"/>
      <c r="N1746" s="221"/>
    </row>
    <row r="1747" spans="1:14" x14ac:dyDescent="0.3">
      <c r="A1747" s="225" t="str">
        <f>Лист14!B77</f>
        <v>Филе рыбы</v>
      </c>
      <c r="B1747" s="225">
        <f>Лист14!C77</f>
        <v>104</v>
      </c>
      <c r="C1747" s="225">
        <f>Лист14!D77</f>
        <v>112</v>
      </c>
      <c r="D1747" s="225">
        <f>Лист14!E77</f>
        <v>98</v>
      </c>
      <c r="E1747" s="225">
        <f>Лист14!F77</f>
        <v>105</v>
      </c>
      <c r="F1747" s="226"/>
      <c r="G1747" s="226"/>
      <c r="H1747" s="226"/>
      <c r="I1747" s="226"/>
      <c r="J1747" s="226"/>
      <c r="K1747" s="226"/>
      <c r="L1747" s="221"/>
      <c r="M1747" s="221"/>
      <c r="N1747" s="221"/>
    </row>
    <row r="1748" spans="1:14" hidden="1" x14ac:dyDescent="0.3">
      <c r="A1748" s="225" t="str">
        <f>Лист9!B50</f>
        <v>Фрикадельки из кур</v>
      </c>
      <c r="B1748" s="225">
        <f>Лист9!C50</f>
        <v>0</v>
      </c>
      <c r="C1748" s="225">
        <f>Лист9!D50</f>
        <v>0</v>
      </c>
      <c r="D1748" s="225">
        <f>Лист9!E50</f>
        <v>45</v>
      </c>
      <c r="E1748" s="225">
        <f>Лист9!F50</f>
        <v>50</v>
      </c>
      <c r="F1748" s="226"/>
      <c r="G1748" s="226"/>
      <c r="H1748" s="226"/>
      <c r="I1748" s="226"/>
      <c r="J1748" s="226"/>
      <c r="K1748" s="226"/>
      <c r="L1748" s="221"/>
      <c r="M1748" s="221"/>
      <c r="N1748" s="221"/>
    </row>
    <row r="1749" spans="1:14" hidden="1" x14ac:dyDescent="0.3">
      <c r="A1749" s="225" t="str">
        <f>Лист16!B52</f>
        <v>Фрикадельки из кур</v>
      </c>
      <c r="B1749" s="225">
        <f>Лист16!C52</f>
        <v>0</v>
      </c>
      <c r="C1749" s="225">
        <f>Лист16!D52</f>
        <v>0</v>
      </c>
      <c r="D1749" s="225">
        <f>Лист16!E52</f>
        <v>45</v>
      </c>
      <c r="E1749" s="225">
        <f>Лист16!F52</f>
        <v>50</v>
      </c>
      <c r="F1749" s="220"/>
      <c r="G1749" s="220"/>
      <c r="H1749" s="2"/>
      <c r="I1749" s="2"/>
      <c r="J1749" s="2"/>
      <c r="K1749" s="2"/>
      <c r="L1749" s="2"/>
      <c r="M1749" s="2"/>
      <c r="N1749" s="2"/>
    </row>
    <row r="1750" spans="1:14" x14ac:dyDescent="0.3">
      <c r="A1750" s="225" t="str">
        <f>Лист1!B104</f>
        <v>Хлеб пшеничный</v>
      </c>
      <c r="B1750" s="225">
        <f>Лист1!C104</f>
        <v>35</v>
      </c>
      <c r="C1750" s="225">
        <f>Лист1!D104</f>
        <v>40</v>
      </c>
      <c r="D1750" s="225">
        <f>Лист1!E104</f>
        <v>35</v>
      </c>
      <c r="E1750" s="225">
        <f>Лист1!F104</f>
        <v>40</v>
      </c>
      <c r="F1750" s="226"/>
      <c r="G1750" s="227" t="str">
        <f>A1750</f>
        <v>Хлеб пшеничный</v>
      </c>
      <c r="H1750" s="227">
        <f>B1750+B1752+B1753+B1754+B1755+B1756+B1757+B1758+B1759+B1760+B1761+B1762+B1763+B1764+B1765+B1766+B1767+B1768+B1769+B1770+B1771+B1772+B1751</f>
        <v>612</v>
      </c>
      <c r="I1750" s="227">
        <f>C1750+C1752+C1753+C1754+C1755+C1756+C1757+C1758+C1759+C1760+C1761+C1762+C1763+C1764+C1765+C1766+C1767+C1768+C1769+C1770+C1771+C1772+C1751</f>
        <v>696</v>
      </c>
      <c r="J1750" s="227">
        <f>D1750+D1752+D1753+D1754+D1755+D1756+D1757+D1758+D1759+D1760+D1761+D1762+D1763+D1764+D1765+D1766+D1767+D1768+D1769+D1770+D1771+D1772+D1751</f>
        <v>612</v>
      </c>
      <c r="K1750" s="227">
        <f>E1750+E1752+E1753+E1754+E1755+E1756+E1757+E1758+E1759+E1760+E1761+E1762+E1763+E1764+E1765+E1766+E1767+E1768+E1769+E1770+E1771+E1772+E1751</f>
        <v>696</v>
      </c>
      <c r="L1750" s="221"/>
      <c r="M1750" s="221"/>
      <c r="N1750" s="221"/>
    </row>
    <row r="1751" spans="1:14" s="220" customFormat="1" x14ac:dyDescent="0.3">
      <c r="A1751" s="225" t="str">
        <f>Лист19!B93</f>
        <v>Хлеб пшеничный</v>
      </c>
      <c r="B1751" s="225">
        <f>Лист19!C93</f>
        <v>35</v>
      </c>
      <c r="C1751" s="225">
        <f>Лист19!D93</f>
        <v>40</v>
      </c>
      <c r="D1751" s="225">
        <f>Лист19!E93</f>
        <v>35</v>
      </c>
      <c r="E1751" s="225">
        <f>Лист19!F93</f>
        <v>40</v>
      </c>
      <c r="F1751" s="226"/>
      <c r="G1751" s="227"/>
      <c r="H1751" s="227"/>
      <c r="I1751" s="227"/>
      <c r="J1751" s="227"/>
      <c r="K1751" s="227"/>
      <c r="L1751" s="221"/>
      <c r="M1751" s="221"/>
      <c r="N1751" s="221"/>
    </row>
    <row r="1752" spans="1:14" x14ac:dyDescent="0.3">
      <c r="A1752" s="225" t="str">
        <f>Лист2!B55</f>
        <v>Хлеб пшеничный</v>
      </c>
      <c r="B1752" s="225">
        <f>Лист2!C55</f>
        <v>5.5</v>
      </c>
      <c r="C1752" s="225">
        <f>Лист2!D55</f>
        <v>6.5</v>
      </c>
      <c r="D1752" s="225">
        <f>Лист2!E55</f>
        <v>5.5</v>
      </c>
      <c r="E1752" s="225">
        <f>Лист2!F55</f>
        <v>6.5</v>
      </c>
      <c r="F1752" s="226"/>
      <c r="G1752" s="226"/>
      <c r="H1752" s="226"/>
      <c r="I1752" s="226"/>
      <c r="J1752" s="226"/>
      <c r="K1752" s="226"/>
      <c r="L1752" s="221"/>
      <c r="M1752" s="221"/>
      <c r="N1752" s="221"/>
    </row>
    <row r="1753" spans="1:14" x14ac:dyDescent="0.3">
      <c r="A1753" s="225" t="str">
        <f>Лист3!B92</f>
        <v>Хлеб пшеничный</v>
      </c>
      <c r="B1753" s="225">
        <f>Лист3!C92</f>
        <v>35</v>
      </c>
      <c r="C1753" s="225">
        <f>Лист3!D92</f>
        <v>40</v>
      </c>
      <c r="D1753" s="225">
        <f>Лист3!E92</f>
        <v>35</v>
      </c>
      <c r="E1753" s="225">
        <f>Лист3!F92</f>
        <v>40</v>
      </c>
      <c r="F1753" s="227"/>
      <c r="G1753" s="227"/>
      <c r="H1753" s="227"/>
      <c r="I1753" s="227"/>
      <c r="J1753" s="227"/>
      <c r="K1753" s="227"/>
      <c r="L1753" s="10"/>
      <c r="M1753" s="10"/>
      <c r="N1753" s="10"/>
    </row>
    <row r="1754" spans="1:14" x14ac:dyDescent="0.3">
      <c r="A1754" s="225" t="str">
        <f>Лист4!B96</f>
        <v>Хлеб пшеничный</v>
      </c>
      <c r="B1754" s="225">
        <f>Лист4!C96</f>
        <v>35</v>
      </c>
      <c r="C1754" s="225">
        <f>Лист4!D96</f>
        <v>40</v>
      </c>
      <c r="D1754" s="225">
        <f>Лист4!E96</f>
        <v>35</v>
      </c>
      <c r="E1754" s="225">
        <f>Лист4!F96</f>
        <v>40</v>
      </c>
      <c r="F1754" s="226"/>
      <c r="G1754" s="226"/>
      <c r="H1754" s="226"/>
      <c r="I1754" s="226"/>
      <c r="J1754" s="226"/>
      <c r="K1754" s="226"/>
      <c r="L1754" s="221"/>
      <c r="M1754" s="221"/>
      <c r="N1754" s="221"/>
    </row>
    <row r="1755" spans="1:14" x14ac:dyDescent="0.3">
      <c r="A1755" s="225" t="str">
        <f>Лист5!B86</f>
        <v>Хлеб пшеничный</v>
      </c>
      <c r="B1755" s="225">
        <f>Лист5!C86</f>
        <v>35</v>
      </c>
      <c r="C1755" s="225">
        <f>Лист5!D86</f>
        <v>40</v>
      </c>
      <c r="D1755" s="225">
        <f>Лист5!E86</f>
        <v>35</v>
      </c>
      <c r="E1755" s="225">
        <f>Лист5!F86</f>
        <v>40</v>
      </c>
      <c r="F1755" s="226"/>
      <c r="G1755" s="226"/>
      <c r="H1755" s="226"/>
      <c r="I1755" s="226"/>
      <c r="J1755" s="226"/>
      <c r="K1755" s="226"/>
      <c r="L1755" s="221"/>
      <c r="M1755" s="221"/>
      <c r="N1755" s="221"/>
    </row>
    <row r="1756" spans="1:14" x14ac:dyDescent="0.3">
      <c r="A1756" s="225" t="str">
        <f>Лист6!B90</f>
        <v>Хлеб пшеничный</v>
      </c>
      <c r="B1756" s="225">
        <f>Лист6!C90</f>
        <v>35</v>
      </c>
      <c r="C1756" s="225">
        <f>Лист6!D90</f>
        <v>40</v>
      </c>
      <c r="D1756" s="225">
        <f>Лист6!E90</f>
        <v>35</v>
      </c>
      <c r="E1756" s="225">
        <f>Лист6!F90</f>
        <v>40</v>
      </c>
      <c r="F1756" s="226"/>
      <c r="G1756" s="226"/>
      <c r="H1756" s="226"/>
      <c r="I1756" s="226"/>
      <c r="J1756" s="226"/>
      <c r="K1756" s="226"/>
      <c r="L1756" s="221"/>
      <c r="M1756" s="221"/>
      <c r="N1756" s="221"/>
    </row>
    <row r="1757" spans="1:14" x14ac:dyDescent="0.3">
      <c r="A1757" s="225" t="str">
        <f>Лист7!B108</f>
        <v>Хлеб пшеничный</v>
      </c>
      <c r="B1757" s="225">
        <f>Лист7!C108</f>
        <v>35</v>
      </c>
      <c r="C1757" s="225">
        <f>Лист7!D108</f>
        <v>40</v>
      </c>
      <c r="D1757" s="225">
        <f>Лист7!E108</f>
        <v>35</v>
      </c>
      <c r="E1757" s="225">
        <f>Лист7!F108</f>
        <v>40</v>
      </c>
      <c r="F1757" s="226"/>
      <c r="G1757" s="226"/>
      <c r="H1757" s="226"/>
      <c r="I1757" s="226"/>
      <c r="J1757" s="226"/>
      <c r="K1757" s="226"/>
      <c r="L1757" s="221"/>
      <c r="M1757" s="221"/>
      <c r="N1757" s="221"/>
    </row>
    <row r="1758" spans="1:14" x14ac:dyDescent="0.3">
      <c r="A1758" s="225" t="str">
        <f>Лист8!B44</f>
        <v>Хлеб пшеничный</v>
      </c>
      <c r="B1758" s="225">
        <f>Лист8!C44</f>
        <v>9</v>
      </c>
      <c r="C1758" s="225">
        <f>Лист8!D44</f>
        <v>9</v>
      </c>
      <c r="D1758" s="225">
        <f>Лист8!E44</f>
        <v>9</v>
      </c>
      <c r="E1758" s="225">
        <f>Лист8!F44</f>
        <v>9</v>
      </c>
      <c r="F1758" s="220"/>
      <c r="G1758" s="220"/>
      <c r="H1758" s="2"/>
      <c r="I1758" s="2"/>
      <c r="J1758" s="2"/>
      <c r="K1758" s="2"/>
      <c r="L1758" s="2"/>
      <c r="M1758" s="2"/>
      <c r="N1758" s="2"/>
    </row>
    <row r="1759" spans="1:14" x14ac:dyDescent="0.3">
      <c r="A1759" s="225" t="str">
        <f>Лист8!B88</f>
        <v>Хлеб пшеничный</v>
      </c>
      <c r="B1759" s="225">
        <f>Лист8!C88</f>
        <v>35</v>
      </c>
      <c r="C1759" s="225">
        <f>Лист8!D88</f>
        <v>40</v>
      </c>
      <c r="D1759" s="225">
        <f>Лист8!E88</f>
        <v>35</v>
      </c>
      <c r="E1759" s="225">
        <f>Лист8!F88</f>
        <v>40</v>
      </c>
      <c r="F1759" s="226"/>
      <c r="G1759" s="226"/>
      <c r="H1759" s="226"/>
      <c r="I1759" s="226"/>
      <c r="J1759" s="226"/>
      <c r="K1759" s="226"/>
      <c r="L1759" s="221"/>
      <c r="M1759" s="221"/>
      <c r="N1759" s="221"/>
    </row>
    <row r="1760" spans="1:14" x14ac:dyDescent="0.3">
      <c r="A1760" s="225" t="str">
        <f>Лист9!B59</f>
        <v>Хлеб пшеничный</v>
      </c>
      <c r="B1760" s="225">
        <f>Лист9!C59</f>
        <v>7</v>
      </c>
      <c r="C1760" s="225">
        <f>Лист9!D59</f>
        <v>8</v>
      </c>
      <c r="D1760" s="225">
        <f>Лист9!E59</f>
        <v>7</v>
      </c>
      <c r="E1760" s="225">
        <f>Лист9!F59</f>
        <v>8</v>
      </c>
      <c r="F1760" s="226"/>
      <c r="G1760" s="226"/>
      <c r="H1760" s="226"/>
      <c r="I1760" s="226"/>
      <c r="J1760" s="226"/>
      <c r="K1760" s="226"/>
      <c r="L1760" s="221"/>
      <c r="M1760" s="221"/>
      <c r="N1760" s="221"/>
    </row>
    <row r="1761" spans="1:14" x14ac:dyDescent="0.3">
      <c r="A1761" s="225" t="str">
        <f>Лист10!B47</f>
        <v>Хлеб пшеничный</v>
      </c>
      <c r="B1761" s="225">
        <f>Лист10!C47</f>
        <v>9</v>
      </c>
      <c r="C1761" s="225">
        <f>Лист10!D47</f>
        <v>9</v>
      </c>
      <c r="D1761" s="225">
        <f>Лист10!E47</f>
        <v>9</v>
      </c>
      <c r="E1761" s="225">
        <f>Лист10!F47</f>
        <v>9</v>
      </c>
      <c r="F1761" s="226"/>
      <c r="G1761" s="226"/>
      <c r="H1761" s="226"/>
      <c r="I1761" s="226"/>
      <c r="J1761" s="226"/>
      <c r="K1761" s="226"/>
      <c r="L1761" s="221"/>
      <c r="M1761" s="221"/>
      <c r="N1761" s="221"/>
    </row>
    <row r="1762" spans="1:14" x14ac:dyDescent="0.3">
      <c r="A1762" s="225" t="str">
        <f>Лист10!B87</f>
        <v>Хлеб пшеничный</v>
      </c>
      <c r="B1762" s="225">
        <f>Лист10!C87</f>
        <v>35</v>
      </c>
      <c r="C1762" s="225">
        <f>Лист10!D87</f>
        <v>40</v>
      </c>
      <c r="D1762" s="225">
        <f>Лист10!E87</f>
        <v>35</v>
      </c>
      <c r="E1762" s="225">
        <f>Лист10!F87</f>
        <v>40</v>
      </c>
      <c r="F1762" s="226"/>
      <c r="G1762" s="226"/>
      <c r="H1762" s="226"/>
      <c r="I1762" s="226"/>
      <c r="J1762" s="226"/>
      <c r="K1762" s="226"/>
      <c r="L1762" s="221"/>
      <c r="M1762" s="221"/>
      <c r="N1762" s="221"/>
    </row>
    <row r="1763" spans="1:14" x14ac:dyDescent="0.3">
      <c r="A1763" s="225" t="str">
        <f>Лист11!B89</f>
        <v>Хлеб пшеничный</v>
      </c>
      <c r="B1763" s="225">
        <f>Лист11!C89</f>
        <v>35</v>
      </c>
      <c r="C1763" s="225">
        <f>Лист11!D89</f>
        <v>40</v>
      </c>
      <c r="D1763" s="225">
        <f>Лист11!E89</f>
        <v>35</v>
      </c>
      <c r="E1763" s="225">
        <f>Лист11!F89</f>
        <v>40</v>
      </c>
      <c r="F1763" s="220"/>
      <c r="G1763" s="220"/>
      <c r="H1763" s="2"/>
      <c r="I1763" s="2"/>
      <c r="J1763" s="2"/>
      <c r="K1763" s="2"/>
      <c r="L1763" s="2"/>
      <c r="M1763" s="2"/>
      <c r="N1763" s="2"/>
    </row>
    <row r="1764" spans="1:14" x14ac:dyDescent="0.3">
      <c r="A1764" s="225" t="str">
        <f>Лист12!B103</f>
        <v>Хлеб пшеничный</v>
      </c>
      <c r="B1764" s="225">
        <f>Лист12!C103</f>
        <v>35</v>
      </c>
      <c r="C1764" s="225">
        <f>Лист12!D103</f>
        <v>40</v>
      </c>
      <c r="D1764" s="225">
        <f>Лист12!E103</f>
        <v>35</v>
      </c>
      <c r="E1764" s="225">
        <f>Лист12!F103</f>
        <v>40</v>
      </c>
      <c r="F1764" s="220"/>
      <c r="G1764" s="220"/>
      <c r="H1764" s="2"/>
      <c r="I1764" s="2"/>
      <c r="J1764" s="2"/>
      <c r="K1764" s="2"/>
      <c r="L1764" s="2"/>
      <c r="M1764" s="2"/>
      <c r="N1764" s="2"/>
    </row>
    <row r="1765" spans="1:14" x14ac:dyDescent="0.3">
      <c r="A1765" s="225" t="str">
        <f>Лист13!B102</f>
        <v>Хлеб пшеничный</v>
      </c>
      <c r="B1765" s="225">
        <f>Лист13!C102</f>
        <v>35</v>
      </c>
      <c r="C1765" s="225">
        <f>Лист13!D102</f>
        <v>40</v>
      </c>
      <c r="D1765" s="225">
        <f>Лист13!E102</f>
        <v>35</v>
      </c>
      <c r="E1765" s="225">
        <f>Лист13!F102</f>
        <v>40</v>
      </c>
      <c r="F1765" s="226"/>
      <c r="G1765" s="226"/>
      <c r="H1765" s="226"/>
      <c r="I1765" s="226"/>
      <c r="J1765" s="226"/>
      <c r="K1765" s="226"/>
      <c r="L1765" s="221"/>
      <c r="M1765" s="221"/>
      <c r="N1765" s="221"/>
    </row>
    <row r="1766" spans="1:14" x14ac:dyDescent="0.3">
      <c r="A1766" s="225" t="str">
        <f>Лист14!B86</f>
        <v>Хлеб пшеничный</v>
      </c>
      <c r="B1766" s="225">
        <f>Лист14!C86</f>
        <v>35</v>
      </c>
      <c r="C1766" s="225">
        <f>Лист14!D86</f>
        <v>40</v>
      </c>
      <c r="D1766" s="225">
        <f>Лист14!E86</f>
        <v>35</v>
      </c>
      <c r="E1766" s="225">
        <f>Лист14!F86</f>
        <v>40</v>
      </c>
      <c r="F1766" s="220"/>
      <c r="G1766" s="220"/>
      <c r="H1766" s="2"/>
      <c r="I1766" s="2"/>
      <c r="J1766" s="2"/>
      <c r="K1766" s="2"/>
      <c r="L1766" s="2"/>
      <c r="M1766" s="2"/>
      <c r="N1766" s="2"/>
    </row>
    <row r="1767" spans="1:14" x14ac:dyDescent="0.3">
      <c r="A1767" s="225" t="str">
        <f>Лист16!B61</f>
        <v>Хлеб пшеничный</v>
      </c>
      <c r="B1767" s="225">
        <f>Лист16!C61</f>
        <v>7</v>
      </c>
      <c r="C1767" s="225">
        <f>Лист16!D61</f>
        <v>8</v>
      </c>
      <c r="D1767" s="225">
        <f>Лист16!E61</f>
        <v>7</v>
      </c>
      <c r="E1767" s="225">
        <f>Лист16!F61</f>
        <v>8</v>
      </c>
      <c r="F1767" s="220"/>
      <c r="G1767" s="220"/>
      <c r="H1767" s="2"/>
      <c r="I1767" s="2"/>
      <c r="J1767" s="2"/>
      <c r="K1767" s="2"/>
      <c r="L1767" s="2"/>
      <c r="M1767" s="2"/>
      <c r="N1767" s="2"/>
    </row>
    <row r="1768" spans="1:14" x14ac:dyDescent="0.3">
      <c r="A1768" s="225" t="str">
        <f>Лист16!B92</f>
        <v>Хлеб пшеничный</v>
      </c>
      <c r="B1768" s="225">
        <f>Лист16!C92</f>
        <v>35</v>
      </c>
      <c r="C1768" s="225">
        <f>Лист16!D92</f>
        <v>40</v>
      </c>
      <c r="D1768" s="225">
        <f>Лист16!E92</f>
        <v>35</v>
      </c>
      <c r="E1768" s="225">
        <f>Лист16!F92</f>
        <v>40</v>
      </c>
      <c r="F1768" s="226"/>
      <c r="G1768" s="226"/>
      <c r="H1768" s="226"/>
      <c r="I1768" s="226"/>
      <c r="J1768" s="226"/>
      <c r="K1768" s="226"/>
      <c r="L1768" s="221"/>
      <c r="M1768" s="221"/>
      <c r="N1768" s="221"/>
    </row>
    <row r="1769" spans="1:14" x14ac:dyDescent="0.3">
      <c r="A1769" s="225" t="str">
        <f>Лист17!B95</f>
        <v>Хлеб пшеничный</v>
      </c>
      <c r="B1769" s="225">
        <f>Лист17!C95</f>
        <v>35</v>
      </c>
      <c r="C1769" s="225">
        <f>Лист17!D95</f>
        <v>40</v>
      </c>
      <c r="D1769" s="225">
        <f>Лист17!E95</f>
        <v>35</v>
      </c>
      <c r="E1769" s="225">
        <f>Лист17!F95</f>
        <v>40</v>
      </c>
      <c r="F1769" s="220"/>
      <c r="G1769" s="220"/>
      <c r="H1769" s="2"/>
      <c r="I1769" s="2"/>
      <c r="J1769" s="2"/>
      <c r="K1769" s="2"/>
      <c r="L1769" s="2"/>
      <c r="M1769" s="2"/>
      <c r="N1769" s="2"/>
    </row>
    <row r="1770" spans="1:14" x14ac:dyDescent="0.3">
      <c r="A1770" s="225" t="str">
        <f>Лист18!B52</f>
        <v>Хлеб пшеничный</v>
      </c>
      <c r="B1770" s="225">
        <f>Лист18!C52</f>
        <v>9</v>
      </c>
      <c r="C1770" s="225">
        <f>Лист18!D52</f>
        <v>9</v>
      </c>
      <c r="D1770" s="225">
        <f>Лист18!E52</f>
        <v>9</v>
      </c>
      <c r="E1770" s="225">
        <f>Лист18!F52</f>
        <v>9</v>
      </c>
      <c r="F1770" s="220"/>
      <c r="G1770" s="220"/>
      <c r="H1770" s="2"/>
      <c r="I1770" s="2"/>
      <c r="J1770" s="2"/>
      <c r="K1770" s="2"/>
      <c r="L1770" s="2"/>
      <c r="M1770" s="2"/>
      <c r="N1770" s="2"/>
    </row>
    <row r="1771" spans="1:14" x14ac:dyDescent="0.3">
      <c r="A1771" s="225" t="str">
        <f>Лист19!B44</f>
        <v>Хлеб пшеничный</v>
      </c>
      <c r="B1771" s="225">
        <f>Лист19!C44</f>
        <v>5.5</v>
      </c>
      <c r="C1771" s="225">
        <f>Лист19!D44</f>
        <v>6.5</v>
      </c>
      <c r="D1771" s="225">
        <f>Лист19!E44</f>
        <v>5.5</v>
      </c>
      <c r="E1771" s="225">
        <f>Лист19!F44</f>
        <v>6.5</v>
      </c>
      <c r="F1771" s="226"/>
      <c r="G1771" s="226"/>
      <c r="H1771" s="226"/>
      <c r="I1771" s="226"/>
      <c r="J1771" s="226"/>
      <c r="K1771" s="226"/>
      <c r="L1771" s="221"/>
      <c r="M1771" s="221"/>
      <c r="N1771" s="221"/>
    </row>
    <row r="1772" spans="1:14" x14ac:dyDescent="0.3">
      <c r="A1772" s="225" t="str">
        <f>Лист20!B97</f>
        <v>Хлеб пшеничный</v>
      </c>
      <c r="B1772" s="225">
        <f>Лист20!C97</f>
        <v>35</v>
      </c>
      <c r="C1772" s="225">
        <f>Лист20!D97</f>
        <v>40</v>
      </c>
      <c r="D1772" s="225">
        <f>Лист20!E97</f>
        <v>35</v>
      </c>
      <c r="E1772" s="225">
        <f>Лист20!F97</f>
        <v>40</v>
      </c>
      <c r="F1772" s="226"/>
      <c r="G1772" s="226"/>
      <c r="H1772" s="226"/>
      <c r="I1772" s="226"/>
      <c r="J1772" s="226"/>
      <c r="K1772" s="226"/>
      <c r="L1772" s="221"/>
      <c r="M1772" s="221"/>
      <c r="N1772" s="221"/>
    </row>
    <row r="1773" spans="1:14" x14ac:dyDescent="0.3">
      <c r="A1773" s="225" t="str">
        <f>Лист1!B67</f>
        <v>Хлеб ржаной</v>
      </c>
      <c r="B1773" s="225">
        <f>Лист1!C67</f>
        <v>40</v>
      </c>
      <c r="C1773" s="225">
        <f>Лист1!D67</f>
        <v>50</v>
      </c>
      <c r="D1773" s="225">
        <f>Лист1!E67</f>
        <v>40</v>
      </c>
      <c r="E1773" s="225">
        <f>Лист1!F67</f>
        <v>50</v>
      </c>
      <c r="F1773" s="226"/>
      <c r="G1773" s="227" t="str">
        <f>A1773</f>
        <v>Хлеб ржаной</v>
      </c>
      <c r="H1773" s="227">
        <f>B1773+B1774+B1775+B1777+B1776+B1778+B1779+B1780+B1781+B1782+B1783+B1784+B1785+B1786+B1787+B1788+B1789+B1790+B1791+B1792</f>
        <v>800</v>
      </c>
      <c r="I1773" s="227">
        <f>C1773+C1774+C1775+C1777+C1776+C1778+C1779+C1780+C1781+C1782+C1783+C1784+C1785+C1786+C1787+C1788+C1789+C1790+C1791+C1792</f>
        <v>1000</v>
      </c>
      <c r="J1773" s="227">
        <f>D1773+D1774+D1775+D1777+D1776+D1778+D1779+D1780+D1781+D1782+D1783+D1784+D1785+D1786+D1787+D1788+D1789+D1790+D1791+D1792</f>
        <v>800</v>
      </c>
      <c r="K1773" s="227">
        <f>E1773+E1774+E1775+E1777+E1776+E1778+E1779+E1780+E1781+E1782+E1783+E1784+E1785+E1786+E1787+E1788+E1789+E1790+E1791+E1792</f>
        <v>1000</v>
      </c>
      <c r="L1773" s="221"/>
      <c r="M1773" s="221"/>
      <c r="N1773" s="221"/>
    </row>
    <row r="1774" spans="1:14" x14ac:dyDescent="0.3">
      <c r="A1774" s="225" t="str">
        <f>Лист2!B65</f>
        <v>Хлеб ржаной</v>
      </c>
      <c r="B1774" s="225">
        <f>Лист2!C65</f>
        <v>40</v>
      </c>
      <c r="C1774" s="225">
        <f>Лист2!D65</f>
        <v>50</v>
      </c>
      <c r="D1774" s="225">
        <f>Лист2!E65</f>
        <v>40</v>
      </c>
      <c r="E1774" s="225">
        <f>Лист2!F65</f>
        <v>50</v>
      </c>
      <c r="F1774" s="226"/>
      <c r="G1774" s="226"/>
      <c r="H1774" s="226"/>
      <c r="I1774" s="226"/>
      <c r="J1774" s="226"/>
      <c r="K1774" s="226"/>
      <c r="L1774" s="221"/>
      <c r="M1774" s="221"/>
      <c r="N1774" s="221"/>
    </row>
    <row r="1775" spans="1:14" x14ac:dyDescent="0.3">
      <c r="A1775" s="225" t="str">
        <f>Лист3!B58</f>
        <v>Хлеб ржаной</v>
      </c>
      <c r="B1775" s="225">
        <f>Лист3!C58</f>
        <v>40</v>
      </c>
      <c r="C1775" s="225">
        <f>Лист3!D58</f>
        <v>50</v>
      </c>
      <c r="D1775" s="225">
        <f>Лист3!E58</f>
        <v>40</v>
      </c>
      <c r="E1775" s="225">
        <f>Лист3!F58</f>
        <v>50</v>
      </c>
      <c r="F1775" s="226"/>
      <c r="G1775" s="226"/>
      <c r="H1775" s="226"/>
      <c r="I1775" s="226"/>
      <c r="J1775" s="226"/>
      <c r="K1775" s="226"/>
      <c r="L1775" s="221"/>
      <c r="M1775" s="221"/>
      <c r="N1775" s="221"/>
    </row>
    <row r="1776" spans="1:14" x14ac:dyDescent="0.3">
      <c r="A1776" s="225" t="str">
        <f>Лист4!B62</f>
        <v>Хлеб ржаной</v>
      </c>
      <c r="B1776" s="225">
        <f>Лист4!C62</f>
        <v>40</v>
      </c>
      <c r="C1776" s="225">
        <f>Лист4!D62</f>
        <v>50</v>
      </c>
      <c r="D1776" s="225">
        <f>Лист4!E62</f>
        <v>40</v>
      </c>
      <c r="E1776" s="225">
        <f>Лист4!F62</f>
        <v>50</v>
      </c>
      <c r="F1776" s="220"/>
      <c r="G1776" s="220"/>
      <c r="H1776" s="2"/>
      <c r="I1776" s="2"/>
      <c r="J1776" s="2"/>
      <c r="K1776" s="2"/>
      <c r="L1776" s="2"/>
      <c r="M1776" s="2"/>
      <c r="N1776" s="2"/>
    </row>
    <row r="1777" spans="1:14" x14ac:dyDescent="0.3">
      <c r="A1777" s="225" t="str">
        <f>Лист5!B67</f>
        <v>Хлеб ржаной</v>
      </c>
      <c r="B1777" s="225">
        <f>Лист5!C67</f>
        <v>40</v>
      </c>
      <c r="C1777" s="225">
        <f>Лист5!D67</f>
        <v>50</v>
      </c>
      <c r="D1777" s="225">
        <f>Лист5!E67</f>
        <v>40</v>
      </c>
      <c r="E1777" s="225">
        <f>Лист5!F67</f>
        <v>50</v>
      </c>
      <c r="F1777" s="226"/>
      <c r="G1777" s="226"/>
      <c r="H1777" s="226"/>
      <c r="I1777" s="226"/>
      <c r="J1777" s="226"/>
      <c r="K1777" s="226"/>
      <c r="L1777" s="221"/>
      <c r="M1777" s="221"/>
      <c r="N1777" s="221"/>
    </row>
    <row r="1778" spans="1:14" x14ac:dyDescent="0.3">
      <c r="A1778" s="225" t="str">
        <f>Лист6!B57</f>
        <v>Хлеб ржаной</v>
      </c>
      <c r="B1778" s="225">
        <f>Лист6!C57</f>
        <v>40</v>
      </c>
      <c r="C1778" s="225">
        <f>Лист6!D57</f>
        <v>50</v>
      </c>
      <c r="D1778" s="225">
        <f>Лист6!E57</f>
        <v>40</v>
      </c>
      <c r="E1778" s="225">
        <f>Лист6!F57</f>
        <v>50</v>
      </c>
      <c r="F1778" s="226"/>
      <c r="G1778" s="226"/>
      <c r="H1778" s="226"/>
      <c r="I1778" s="226"/>
      <c r="J1778" s="226"/>
      <c r="K1778" s="226"/>
      <c r="L1778" s="221"/>
      <c r="M1778" s="221"/>
      <c r="N1778" s="221"/>
    </row>
    <row r="1779" spans="1:14" x14ac:dyDescent="0.3">
      <c r="A1779" s="225" t="str">
        <f>Лист7!B68</f>
        <v>Хлеб ржаной</v>
      </c>
      <c r="B1779" s="225">
        <f>Лист7!C68</f>
        <v>40</v>
      </c>
      <c r="C1779" s="225">
        <f>Лист7!D68</f>
        <v>50</v>
      </c>
      <c r="D1779" s="225">
        <f>Лист7!E68</f>
        <v>40</v>
      </c>
      <c r="E1779" s="225">
        <f>Лист7!F68</f>
        <v>50</v>
      </c>
      <c r="F1779" s="226"/>
      <c r="G1779" s="226"/>
      <c r="H1779" s="226"/>
      <c r="I1779" s="226"/>
      <c r="J1779" s="226"/>
      <c r="K1779" s="226"/>
      <c r="L1779" s="221"/>
      <c r="M1779" s="221"/>
      <c r="N1779" s="221"/>
    </row>
    <row r="1780" spans="1:14" x14ac:dyDescent="0.3">
      <c r="A1780" s="225" t="str">
        <f>Лист8!B57</f>
        <v>Хлеб ржаной</v>
      </c>
      <c r="B1780" s="225">
        <f>Лист8!C57</f>
        <v>40</v>
      </c>
      <c r="C1780" s="225">
        <f>Лист8!D57</f>
        <v>50</v>
      </c>
      <c r="D1780" s="225">
        <f>Лист8!E57</f>
        <v>40</v>
      </c>
      <c r="E1780" s="225">
        <f>Лист8!F57</f>
        <v>50</v>
      </c>
      <c r="F1780" s="220"/>
      <c r="G1780" s="220"/>
      <c r="H1780" s="2"/>
      <c r="I1780" s="2"/>
      <c r="J1780" s="2"/>
      <c r="K1780" s="2"/>
      <c r="L1780" s="2"/>
      <c r="M1780" s="2"/>
      <c r="N1780" s="2"/>
    </row>
    <row r="1781" spans="1:14" x14ac:dyDescent="0.3">
      <c r="A1781" s="225" t="str">
        <f>Лист9!B70</f>
        <v>Хлеб ржаной</v>
      </c>
      <c r="B1781" s="225">
        <f>Лист9!C70</f>
        <v>40</v>
      </c>
      <c r="C1781" s="225">
        <f>Лист9!D70</f>
        <v>50</v>
      </c>
      <c r="D1781" s="225">
        <f>Лист9!E70</f>
        <v>40</v>
      </c>
      <c r="E1781" s="225">
        <f>Лист9!F70</f>
        <v>50</v>
      </c>
      <c r="F1781" s="226"/>
      <c r="G1781" s="226"/>
      <c r="H1781" s="226"/>
      <c r="I1781" s="226"/>
      <c r="J1781" s="226"/>
      <c r="K1781" s="226"/>
      <c r="L1781" s="221"/>
      <c r="M1781" s="221"/>
      <c r="N1781" s="221"/>
    </row>
    <row r="1782" spans="1:14" x14ac:dyDescent="0.3">
      <c r="A1782" s="225" t="str">
        <f>Лист10!B67</f>
        <v>Хлеб ржаной</v>
      </c>
      <c r="B1782" s="225">
        <f>Лист10!C67</f>
        <v>40</v>
      </c>
      <c r="C1782" s="225">
        <f>Лист10!D67</f>
        <v>50</v>
      </c>
      <c r="D1782" s="225">
        <f>Лист10!E67</f>
        <v>40</v>
      </c>
      <c r="E1782" s="225">
        <f>Лист10!F67</f>
        <v>50</v>
      </c>
      <c r="F1782" s="226"/>
      <c r="G1782" s="226"/>
      <c r="H1782" s="226"/>
      <c r="I1782" s="226"/>
      <c r="J1782" s="226"/>
      <c r="K1782" s="226"/>
      <c r="L1782" s="221"/>
      <c r="M1782" s="221"/>
      <c r="N1782" s="221"/>
    </row>
    <row r="1783" spans="1:14" x14ac:dyDescent="0.3">
      <c r="A1783" s="225" t="str">
        <f>Лист11!B62</f>
        <v>Хлеб ржаной</v>
      </c>
      <c r="B1783" s="225">
        <f>Лист11!C62</f>
        <v>40</v>
      </c>
      <c r="C1783" s="225">
        <f>Лист11!D62</f>
        <v>50</v>
      </c>
      <c r="D1783" s="225">
        <f>Лист11!E62</f>
        <v>40</v>
      </c>
      <c r="E1783" s="225">
        <f>Лист11!F62</f>
        <v>50</v>
      </c>
      <c r="F1783" s="220"/>
      <c r="G1783" s="220"/>
      <c r="H1783" s="2"/>
      <c r="I1783" s="2"/>
      <c r="J1783" s="2"/>
      <c r="K1783" s="2"/>
      <c r="L1783" s="2"/>
      <c r="M1783" s="2"/>
      <c r="N1783" s="2"/>
    </row>
    <row r="1784" spans="1:14" x14ac:dyDescent="0.3">
      <c r="A1784" s="225" t="str">
        <f>Лист12!B72</f>
        <v>Хлеб ржаной</v>
      </c>
      <c r="B1784" s="225">
        <f>Лист12!C72</f>
        <v>40</v>
      </c>
      <c r="C1784" s="225">
        <f>Лист12!D72</f>
        <v>50</v>
      </c>
      <c r="D1784" s="225">
        <f>Лист12!E72</f>
        <v>40</v>
      </c>
      <c r="E1784" s="225">
        <f>Лист12!F72</f>
        <v>50</v>
      </c>
      <c r="F1784" s="220"/>
      <c r="G1784" s="220"/>
      <c r="H1784" s="2"/>
      <c r="I1784" s="2"/>
      <c r="J1784" s="2"/>
      <c r="K1784" s="2"/>
      <c r="L1784" s="2"/>
      <c r="M1784" s="2"/>
      <c r="N1784" s="2"/>
    </row>
    <row r="1785" spans="1:14" x14ac:dyDescent="0.3">
      <c r="A1785" s="225" t="str">
        <f>Лист13!B66</f>
        <v>Хлеб ржаной</v>
      </c>
      <c r="B1785" s="225">
        <f>Лист13!C66</f>
        <v>40</v>
      </c>
      <c r="C1785" s="225">
        <f>Лист13!D66</f>
        <v>50</v>
      </c>
      <c r="D1785" s="225">
        <f>Лист13!E66</f>
        <v>40</v>
      </c>
      <c r="E1785" s="225">
        <f>Лист13!F66</f>
        <v>50</v>
      </c>
      <c r="F1785" s="226"/>
      <c r="G1785" s="226"/>
      <c r="H1785" s="226"/>
      <c r="I1785" s="226"/>
      <c r="J1785" s="226"/>
      <c r="K1785" s="226"/>
      <c r="L1785" s="221"/>
      <c r="M1785" s="221"/>
      <c r="N1785" s="221"/>
    </row>
    <row r="1786" spans="1:14" x14ac:dyDescent="0.3">
      <c r="A1786" s="225" t="str">
        <f>Лист14!B65</f>
        <v>Хлеб ржаной</v>
      </c>
      <c r="B1786" s="225">
        <f>Лист14!C65</f>
        <v>40</v>
      </c>
      <c r="C1786" s="225">
        <f>Лист14!D65</f>
        <v>50</v>
      </c>
      <c r="D1786" s="225">
        <f>Лист14!E65</f>
        <v>40</v>
      </c>
      <c r="E1786" s="225">
        <f>Лист14!F65</f>
        <v>50</v>
      </c>
      <c r="F1786" s="220"/>
      <c r="G1786" s="220"/>
      <c r="H1786" s="2"/>
      <c r="I1786" s="2"/>
      <c r="J1786" s="2"/>
      <c r="K1786" s="2"/>
      <c r="L1786" s="2"/>
      <c r="M1786" s="2"/>
      <c r="N1786" s="2"/>
    </row>
    <row r="1787" spans="1:14" x14ac:dyDescent="0.3">
      <c r="A1787" s="225" t="str">
        <f>Лист15!B57</f>
        <v>Хлеб ржаной</v>
      </c>
      <c r="B1787" s="225">
        <f>Лист15!C57</f>
        <v>40</v>
      </c>
      <c r="C1787" s="225">
        <f>Лист15!D57</f>
        <v>50</v>
      </c>
      <c r="D1787" s="225">
        <f>Лист15!E57</f>
        <v>40</v>
      </c>
      <c r="E1787" s="225">
        <f>Лист15!F57</f>
        <v>50</v>
      </c>
      <c r="F1787" s="220"/>
      <c r="G1787" s="220"/>
      <c r="H1787" s="2"/>
      <c r="I1787" s="2"/>
      <c r="J1787" s="2"/>
      <c r="K1787" s="2"/>
      <c r="L1787" s="2"/>
      <c r="M1787" s="2"/>
      <c r="N1787" s="2"/>
    </row>
    <row r="1788" spans="1:14" x14ac:dyDescent="0.3">
      <c r="A1788" s="225" t="str">
        <f>Лист16!B70</f>
        <v>Хлеб ржаной</v>
      </c>
      <c r="B1788" s="225">
        <f>Лист16!C70</f>
        <v>40</v>
      </c>
      <c r="C1788" s="225">
        <f>Лист16!D70</f>
        <v>50</v>
      </c>
      <c r="D1788" s="225">
        <f>Лист16!E70</f>
        <v>40</v>
      </c>
      <c r="E1788" s="225">
        <f>Лист16!F70</f>
        <v>50</v>
      </c>
      <c r="F1788" s="220"/>
      <c r="G1788" s="220"/>
      <c r="H1788" s="2"/>
      <c r="I1788" s="2"/>
      <c r="J1788" s="2"/>
      <c r="K1788" s="2"/>
      <c r="L1788" s="2"/>
      <c r="M1788" s="2"/>
      <c r="N1788" s="2"/>
    </row>
    <row r="1789" spans="1:14" x14ac:dyDescent="0.3">
      <c r="A1789" s="225" t="str">
        <f>Лист17!B65</f>
        <v>Хлеб ржаной</v>
      </c>
      <c r="B1789" s="225">
        <f>Лист17!C65</f>
        <v>40</v>
      </c>
      <c r="C1789" s="225">
        <f>Лист17!D65</f>
        <v>50</v>
      </c>
      <c r="D1789" s="225">
        <f>Лист17!E65</f>
        <v>40</v>
      </c>
      <c r="E1789" s="225">
        <f>Лист17!F65</f>
        <v>50</v>
      </c>
      <c r="F1789" s="227"/>
      <c r="G1789" s="227"/>
      <c r="H1789" s="227"/>
      <c r="I1789" s="227"/>
      <c r="J1789" s="227"/>
      <c r="K1789" s="227"/>
      <c r="L1789" s="10"/>
      <c r="M1789" s="10"/>
      <c r="N1789" s="10"/>
    </row>
    <row r="1790" spans="1:14" x14ac:dyDescent="0.3">
      <c r="A1790" s="225" t="str">
        <f>Лист18!B78</f>
        <v>Хлеб ржаной</v>
      </c>
      <c r="B1790" s="225">
        <f>Лист18!C78</f>
        <v>40</v>
      </c>
      <c r="C1790" s="225">
        <f>Лист18!D78</f>
        <v>50</v>
      </c>
      <c r="D1790" s="225">
        <f>Лист18!E78</f>
        <v>40</v>
      </c>
      <c r="E1790" s="225">
        <f>Лист18!F78</f>
        <v>50</v>
      </c>
      <c r="F1790" s="226"/>
      <c r="G1790" s="226"/>
      <c r="H1790" s="226"/>
      <c r="I1790" s="226"/>
      <c r="J1790" s="226"/>
      <c r="K1790" s="226"/>
      <c r="L1790" s="221"/>
      <c r="M1790" s="221"/>
      <c r="N1790" s="221"/>
    </row>
    <row r="1791" spans="1:14" x14ac:dyDescent="0.3">
      <c r="A1791" s="225" t="str">
        <f>Лист19!B64</f>
        <v>Хлеб ржаной</v>
      </c>
      <c r="B1791" s="225">
        <f>Лист19!C64</f>
        <v>40</v>
      </c>
      <c r="C1791" s="225">
        <f>Лист19!D64</f>
        <v>50</v>
      </c>
      <c r="D1791" s="225">
        <f>Лист19!E64</f>
        <v>40</v>
      </c>
      <c r="E1791" s="225">
        <f>Лист19!F64</f>
        <v>50</v>
      </c>
      <c r="F1791" s="226"/>
      <c r="G1791" s="226"/>
      <c r="H1791" s="226"/>
      <c r="I1791" s="226"/>
      <c r="J1791" s="226"/>
      <c r="K1791" s="226"/>
      <c r="L1791" s="221"/>
      <c r="M1791" s="221"/>
      <c r="N1791" s="221"/>
    </row>
    <row r="1792" spans="1:14" x14ac:dyDescent="0.3">
      <c r="A1792" s="225" t="str">
        <f>Лист20!B68</f>
        <v>Хлеб ржаной</v>
      </c>
      <c r="B1792" s="225">
        <f>Лист20!C68</f>
        <v>40</v>
      </c>
      <c r="C1792" s="225">
        <f>Лист20!D68</f>
        <v>50</v>
      </c>
      <c r="D1792" s="225">
        <f>Лист20!E68</f>
        <v>40</v>
      </c>
      <c r="E1792" s="225">
        <f>Лист20!F68</f>
        <v>50</v>
      </c>
      <c r="F1792" s="226"/>
      <c r="G1792" s="226"/>
      <c r="H1792" s="226"/>
      <c r="I1792" s="226"/>
      <c r="J1792" s="226"/>
      <c r="K1792" s="226"/>
      <c r="L1792" s="221"/>
      <c r="M1792" s="221"/>
      <c r="N1792" s="221"/>
    </row>
    <row r="1793" spans="1:14" hidden="1" x14ac:dyDescent="0.3">
      <c r="A1793" s="225" t="str">
        <f>Лист2!B76</f>
        <v>Чай с лимоном</v>
      </c>
      <c r="B1793" s="225">
        <f>Лист2!C76</f>
        <v>0</v>
      </c>
      <c r="C1793" s="225">
        <f>Лист2!D76</f>
        <v>0</v>
      </c>
      <c r="D1793" s="225">
        <f>Лист2!E76</f>
        <v>180</v>
      </c>
      <c r="E1793" s="225">
        <f>Лист2!F76</f>
        <v>200</v>
      </c>
      <c r="F1793" s="227"/>
      <c r="G1793" s="227"/>
      <c r="H1793" s="227"/>
      <c r="I1793" s="227"/>
      <c r="J1793" s="227"/>
      <c r="K1793" s="227"/>
      <c r="L1793" s="10"/>
      <c r="M1793" s="10"/>
      <c r="N1793" s="10"/>
    </row>
    <row r="1794" spans="1:14" hidden="1" x14ac:dyDescent="0.3">
      <c r="A1794" s="225" t="str">
        <f>Лист5!B82</f>
        <v>Чай с лимоном</v>
      </c>
      <c r="B1794" s="225">
        <f>Лист5!C82</f>
        <v>0</v>
      </c>
      <c r="C1794" s="225">
        <f>Лист5!D82</f>
        <v>0</v>
      </c>
      <c r="D1794" s="225">
        <f>Лист5!E82</f>
        <v>180</v>
      </c>
      <c r="E1794" s="225">
        <f>Лист5!F82</f>
        <v>200</v>
      </c>
      <c r="F1794" s="226"/>
      <c r="G1794" s="226"/>
      <c r="H1794" s="226"/>
      <c r="I1794" s="226"/>
      <c r="J1794" s="226"/>
      <c r="K1794" s="226"/>
      <c r="L1794" s="221"/>
      <c r="M1794" s="221"/>
      <c r="N1794" s="221"/>
    </row>
    <row r="1795" spans="1:14" hidden="1" x14ac:dyDescent="0.3">
      <c r="A1795" s="225" t="str">
        <f>Лист6!B86</f>
        <v>Чай с лимоном</v>
      </c>
      <c r="B1795" s="225">
        <f>Лист6!C86</f>
        <v>0</v>
      </c>
      <c r="C1795" s="225">
        <f>Лист6!D86</f>
        <v>0</v>
      </c>
      <c r="D1795" s="225">
        <f>Лист6!E86</f>
        <v>180</v>
      </c>
      <c r="E1795" s="225">
        <f>Лист6!F86</f>
        <v>200</v>
      </c>
      <c r="F1795" s="220"/>
      <c r="G1795" s="220"/>
      <c r="H1795" s="2"/>
      <c r="I1795" s="2"/>
      <c r="J1795" s="2"/>
      <c r="K1795" s="2"/>
      <c r="L1795" s="2"/>
      <c r="M1795" s="2"/>
      <c r="N1795" s="2"/>
    </row>
    <row r="1796" spans="1:14" hidden="1" x14ac:dyDescent="0.3">
      <c r="A1796" s="225" t="str">
        <f>Лист8!B85</f>
        <v>Напиток апельсиновый</v>
      </c>
      <c r="B1796" s="225">
        <f>Лист8!C85</f>
        <v>0</v>
      </c>
      <c r="C1796" s="225">
        <f>Лист8!D85</f>
        <v>0</v>
      </c>
      <c r="D1796" s="225">
        <f>Лист8!E85</f>
        <v>150</v>
      </c>
      <c r="E1796" s="225">
        <f>Лист8!F85</f>
        <v>200</v>
      </c>
      <c r="F1796" s="226"/>
      <c r="G1796" s="226"/>
      <c r="H1796" s="226"/>
      <c r="I1796" s="226"/>
      <c r="J1796" s="226"/>
      <c r="K1796" s="226"/>
      <c r="L1796" s="221"/>
      <c r="M1796" s="221"/>
      <c r="N1796" s="221"/>
    </row>
    <row r="1797" spans="1:14" hidden="1" x14ac:dyDescent="0.3">
      <c r="A1797" s="225" t="str">
        <f>Лист11!B77</f>
        <v>Чай с лимоном</v>
      </c>
      <c r="B1797" s="225">
        <f>Лист11!C77</f>
        <v>0</v>
      </c>
      <c r="C1797" s="225">
        <f>Лист11!D77</f>
        <v>0</v>
      </c>
      <c r="D1797" s="225">
        <f>Лист11!E77</f>
        <v>180</v>
      </c>
      <c r="E1797" s="225">
        <f>Лист11!F77</f>
        <v>200</v>
      </c>
      <c r="F1797" s="226"/>
      <c r="G1797" s="226"/>
      <c r="H1797" s="226"/>
      <c r="I1797" s="226"/>
      <c r="J1797" s="226"/>
      <c r="K1797" s="226"/>
      <c r="L1797" s="221"/>
      <c r="M1797" s="221"/>
      <c r="N1797" s="221"/>
    </row>
    <row r="1798" spans="1:14" hidden="1" x14ac:dyDescent="0.3">
      <c r="A1798" s="225" t="str">
        <f>Лист14!B81</f>
        <v>Чай с лимоном</v>
      </c>
      <c r="B1798" s="225">
        <f>Лист14!C81</f>
        <v>0</v>
      </c>
      <c r="C1798" s="225">
        <f>Лист14!D81</f>
        <v>0</v>
      </c>
      <c r="D1798" s="225">
        <f>Лист14!E81</f>
        <v>180</v>
      </c>
      <c r="E1798" s="225">
        <f>Лист14!F81</f>
        <v>200</v>
      </c>
      <c r="F1798" s="226"/>
      <c r="G1798" s="226"/>
      <c r="H1798" s="226"/>
      <c r="I1798" s="226"/>
      <c r="J1798" s="226"/>
      <c r="K1798" s="226"/>
      <c r="L1798" s="221"/>
      <c r="M1798" s="221"/>
      <c r="N1798" s="221"/>
    </row>
    <row r="1799" spans="1:14" hidden="1" x14ac:dyDescent="0.3">
      <c r="A1799" s="225" t="str">
        <f>Лист17!B91</f>
        <v>Чай с лимоном</v>
      </c>
      <c r="B1799" s="225">
        <f>Лист17!C91</f>
        <v>0</v>
      </c>
      <c r="C1799" s="225">
        <f>Лист17!D91</f>
        <v>0</v>
      </c>
      <c r="D1799" s="225">
        <f>Лист17!E91</f>
        <v>180</v>
      </c>
      <c r="E1799" s="225">
        <f>Лист17!F91</f>
        <v>200</v>
      </c>
      <c r="F1799" s="226"/>
      <c r="G1799" s="226"/>
      <c r="H1799" s="226"/>
      <c r="I1799" s="226"/>
      <c r="J1799" s="226"/>
      <c r="K1799" s="226"/>
      <c r="L1799" s="221"/>
      <c r="M1799" s="221"/>
      <c r="N1799" s="221"/>
    </row>
    <row r="1800" spans="1:14" hidden="1" x14ac:dyDescent="0.3">
      <c r="A1800" s="225" t="str">
        <f>Лист20!B93</f>
        <v>Чай с лимоном</v>
      </c>
      <c r="B1800" s="225">
        <f>Лист20!C93</f>
        <v>0</v>
      </c>
      <c r="C1800" s="225">
        <f>Лист20!D93</f>
        <v>0</v>
      </c>
      <c r="D1800" s="225">
        <f>Лист20!E93</f>
        <v>180</v>
      </c>
      <c r="E1800" s="225">
        <f>Лист20!F93</f>
        <v>200</v>
      </c>
      <c r="F1800" s="226"/>
      <c r="G1800" s="226"/>
      <c r="H1800" s="226"/>
      <c r="I1800" s="226"/>
      <c r="J1800" s="226"/>
      <c r="K1800" s="226"/>
      <c r="L1800" s="221"/>
      <c r="M1800" s="221"/>
      <c r="N1800" s="221"/>
    </row>
    <row r="1801" spans="1:14" hidden="1" x14ac:dyDescent="0.3">
      <c r="A1801" s="225" t="str">
        <f>Лист3!B10</f>
        <v>Чай с молоком</v>
      </c>
      <c r="B1801" s="225">
        <f>Лист3!C10</f>
        <v>0</v>
      </c>
      <c r="C1801" s="225">
        <f>Лист3!D10</f>
        <v>0</v>
      </c>
      <c r="D1801" s="225">
        <f>Лист3!E10</f>
        <v>180</v>
      </c>
      <c r="E1801" s="225">
        <f>Лист3!F10</f>
        <v>200</v>
      </c>
      <c r="F1801" s="227"/>
      <c r="G1801" s="227"/>
      <c r="H1801" s="227"/>
      <c r="I1801" s="227"/>
      <c r="J1801" s="227"/>
      <c r="K1801" s="227"/>
      <c r="L1801" s="10"/>
      <c r="M1801" s="10"/>
      <c r="N1801" s="10"/>
    </row>
    <row r="1802" spans="1:14" hidden="1" x14ac:dyDescent="0.3">
      <c r="A1802" s="225" t="str">
        <f>Лист6!B10</f>
        <v>Чай с молоком</v>
      </c>
      <c r="B1802" s="225">
        <f>Лист6!C10</f>
        <v>0</v>
      </c>
      <c r="C1802" s="225">
        <f>Лист6!D10</f>
        <v>0</v>
      </c>
      <c r="D1802" s="225">
        <f>Лист6!E10</f>
        <v>180</v>
      </c>
      <c r="E1802" s="225">
        <f>Лист6!F10</f>
        <v>200</v>
      </c>
      <c r="F1802" s="227"/>
      <c r="G1802" s="227"/>
      <c r="H1802" s="227"/>
      <c r="I1802" s="227"/>
      <c r="J1802" s="227"/>
      <c r="K1802" s="227"/>
      <c r="L1802" s="10"/>
      <c r="M1802" s="10"/>
      <c r="N1802" s="10"/>
    </row>
    <row r="1803" spans="1:14" hidden="1" x14ac:dyDescent="0.3">
      <c r="A1803" s="225" t="str">
        <f>Лист9!B11</f>
        <v>Чай с молоком</v>
      </c>
      <c r="B1803" s="225">
        <f>Лист9!C11</f>
        <v>0</v>
      </c>
      <c r="C1803" s="225">
        <f>Лист9!D11</f>
        <v>0</v>
      </c>
      <c r="D1803" s="225">
        <f>Лист9!E11</f>
        <v>180</v>
      </c>
      <c r="E1803" s="225">
        <f>Лист9!F11</f>
        <v>200</v>
      </c>
      <c r="F1803" s="220"/>
      <c r="G1803" s="220"/>
      <c r="H1803" s="2"/>
      <c r="I1803" s="2"/>
      <c r="J1803" s="2"/>
      <c r="K1803" s="2"/>
      <c r="L1803" s="2"/>
      <c r="M1803" s="2"/>
      <c r="N1803" s="2"/>
    </row>
    <row r="1804" spans="1:14" hidden="1" x14ac:dyDescent="0.3">
      <c r="A1804" s="225" t="str">
        <f>Лист12!B10</f>
        <v>Чай с молоком</v>
      </c>
      <c r="B1804" s="225">
        <f>Лист12!C10</f>
        <v>0</v>
      </c>
      <c r="C1804" s="225">
        <f>Лист12!D10</f>
        <v>0</v>
      </c>
      <c r="D1804" s="225">
        <f>Лист12!E10</f>
        <v>180</v>
      </c>
      <c r="E1804" s="225">
        <f>Лист12!F10</f>
        <v>200</v>
      </c>
      <c r="F1804" s="220"/>
      <c r="G1804" s="220"/>
      <c r="H1804" s="2"/>
      <c r="I1804" s="2"/>
      <c r="J1804" s="2"/>
      <c r="K1804" s="2"/>
      <c r="L1804" s="2"/>
      <c r="M1804" s="2"/>
      <c r="N1804" s="2"/>
    </row>
    <row r="1805" spans="1:14" hidden="1" x14ac:dyDescent="0.3">
      <c r="A1805" s="225" t="str">
        <f>Лист15!B10</f>
        <v>Чай с молоком</v>
      </c>
      <c r="B1805" s="225">
        <f>Лист15!C10</f>
        <v>0</v>
      </c>
      <c r="C1805" s="225">
        <f>Лист15!D10</f>
        <v>0</v>
      </c>
      <c r="D1805" s="225">
        <f>Лист15!E10</f>
        <v>180</v>
      </c>
      <c r="E1805" s="225">
        <f>Лист15!F10</f>
        <v>200</v>
      </c>
      <c r="F1805" s="220"/>
      <c r="G1805" s="220"/>
      <c r="H1805" s="2"/>
      <c r="I1805" s="2"/>
      <c r="J1805" s="2"/>
      <c r="K1805" s="2"/>
      <c r="L1805" s="2"/>
      <c r="M1805" s="2"/>
      <c r="N1805" s="2"/>
    </row>
    <row r="1806" spans="1:14" s="1" customFormat="1" hidden="1" x14ac:dyDescent="0.3">
      <c r="A1806" s="225" t="str">
        <f>Лист18!B8</f>
        <v>Чай с молоком</v>
      </c>
      <c r="B1806" s="225">
        <f>Лист18!C8</f>
        <v>0</v>
      </c>
      <c r="C1806" s="225">
        <f>Лист18!D8</f>
        <v>0</v>
      </c>
      <c r="D1806" s="225">
        <f>Лист18!E8</f>
        <v>180</v>
      </c>
      <c r="E1806" s="225">
        <f>Лист18!F8</f>
        <v>200</v>
      </c>
      <c r="F1806" s="136"/>
      <c r="G1806" s="136"/>
      <c r="H1806" s="136"/>
      <c r="I1806" s="136"/>
      <c r="J1806" s="136"/>
      <c r="K1806" s="136"/>
      <c r="L1806" s="2"/>
      <c r="M1806" s="2"/>
      <c r="N1806" s="2"/>
    </row>
    <row r="1807" spans="1:14" s="1" customFormat="1" hidden="1" x14ac:dyDescent="0.3">
      <c r="A1807" s="225" t="str">
        <f>Лист1!B100</f>
        <v>Чай с сахаром</v>
      </c>
      <c r="B1807" s="225">
        <f>Лист1!C100</f>
        <v>0</v>
      </c>
      <c r="C1807" s="225">
        <f>Лист1!D100</f>
        <v>0</v>
      </c>
      <c r="D1807" s="225">
        <f>Лист1!E100</f>
        <v>180</v>
      </c>
      <c r="E1807" s="225">
        <f>Лист1!F100</f>
        <v>200</v>
      </c>
      <c r="F1807" s="136"/>
      <c r="G1807" s="136"/>
      <c r="H1807" s="136"/>
      <c r="I1807" s="136"/>
      <c r="J1807" s="136"/>
      <c r="K1807" s="136"/>
      <c r="L1807" s="2"/>
      <c r="M1807" s="2"/>
      <c r="N1807" s="2"/>
    </row>
    <row r="1808" spans="1:14" hidden="1" x14ac:dyDescent="0.3">
      <c r="A1808" s="225" t="str">
        <f>Лист4!B97</f>
        <v>Чай с сахаром</v>
      </c>
      <c r="B1808" s="225">
        <f>Лист4!C97</f>
        <v>0</v>
      </c>
      <c r="C1808" s="225">
        <f>Лист4!D97</f>
        <v>0</v>
      </c>
      <c r="D1808" s="225">
        <f>Лист4!E97</f>
        <v>180</v>
      </c>
      <c r="E1808" s="225">
        <f>Лист4!F97</f>
        <v>200</v>
      </c>
      <c r="F1808" s="226"/>
      <c r="G1808" s="226"/>
      <c r="H1808" s="226"/>
      <c r="I1808" s="226"/>
      <c r="J1808" s="226"/>
      <c r="K1808" s="226"/>
      <c r="L1808" s="221"/>
      <c r="M1808" s="221"/>
      <c r="N1808" s="221"/>
    </row>
    <row r="1809" spans="1:14" hidden="1" x14ac:dyDescent="0.3">
      <c r="A1809" s="225" t="str">
        <f>Лист7!B104</f>
        <v>Чай с сахаром</v>
      </c>
      <c r="B1809" s="225">
        <f>Лист7!C104</f>
        <v>0</v>
      </c>
      <c r="C1809" s="225">
        <f>Лист7!D104</f>
        <v>0</v>
      </c>
      <c r="D1809" s="225">
        <f>Лист7!E104</f>
        <v>180</v>
      </c>
      <c r="E1809" s="225">
        <f>Лист7!F104</f>
        <v>200</v>
      </c>
      <c r="F1809" s="226"/>
      <c r="G1809" s="226"/>
      <c r="H1809" s="226"/>
      <c r="I1809" s="226"/>
      <c r="J1809" s="226"/>
      <c r="K1809" s="226"/>
      <c r="L1809" s="221"/>
      <c r="M1809" s="221"/>
      <c r="N1809" s="221"/>
    </row>
    <row r="1810" spans="1:14" hidden="1" x14ac:dyDescent="0.3">
      <c r="A1810" s="225" t="str">
        <f>Лист10!B84</f>
        <v>Чай с сахаром</v>
      </c>
      <c r="B1810" s="225">
        <f>Лист10!C84</f>
        <v>0</v>
      </c>
      <c r="C1810" s="225">
        <f>Лист10!D84</f>
        <v>0</v>
      </c>
      <c r="D1810" s="225">
        <f>Лист10!E84</f>
        <v>180</v>
      </c>
      <c r="E1810" s="225">
        <f>Лист10!F84</f>
        <v>200</v>
      </c>
      <c r="F1810" s="226"/>
      <c r="G1810" s="226"/>
      <c r="H1810" s="226"/>
      <c r="I1810" s="226"/>
      <c r="J1810" s="226"/>
      <c r="K1810" s="226"/>
      <c r="L1810" s="221"/>
      <c r="M1810" s="221"/>
      <c r="N1810" s="221"/>
    </row>
    <row r="1811" spans="1:14" hidden="1" x14ac:dyDescent="0.3">
      <c r="A1811" s="225" t="str">
        <f>Лист12!B105</f>
        <v>Чай с сахаром</v>
      </c>
      <c r="B1811" s="225">
        <f>Лист12!C105</f>
        <v>0</v>
      </c>
      <c r="C1811" s="225">
        <f>Лист12!D105</f>
        <v>0</v>
      </c>
      <c r="D1811" s="225">
        <f>Лист12!E105</f>
        <v>180</v>
      </c>
      <c r="E1811" s="225">
        <f>Лист12!F105</f>
        <v>200</v>
      </c>
      <c r="F1811" s="227"/>
      <c r="G1811" s="227"/>
      <c r="H1811" s="227"/>
      <c r="I1811" s="227"/>
      <c r="J1811" s="227"/>
      <c r="K1811" s="227"/>
      <c r="L1811" s="10"/>
      <c r="M1811" s="10"/>
      <c r="N1811" s="10"/>
    </row>
    <row r="1812" spans="1:14" hidden="1" x14ac:dyDescent="0.3">
      <c r="A1812" s="225" t="str">
        <f>Лист13!B99</f>
        <v>Компот из сухофруктов</v>
      </c>
      <c r="B1812" s="225">
        <f>Лист13!C99</f>
        <v>0</v>
      </c>
      <c r="C1812" s="225">
        <f>Лист13!D99</f>
        <v>0</v>
      </c>
      <c r="D1812" s="225">
        <f>Лист13!E99</f>
        <v>150</v>
      </c>
      <c r="E1812" s="225">
        <f>Лист13!F99</f>
        <v>200</v>
      </c>
      <c r="F1812" s="226"/>
      <c r="G1812" s="226"/>
      <c r="H1812" s="226"/>
      <c r="I1812" s="226"/>
      <c r="J1812" s="226"/>
      <c r="K1812" s="226"/>
      <c r="L1812" s="221"/>
      <c r="M1812" s="221"/>
      <c r="N1812" s="221"/>
    </row>
    <row r="1813" spans="1:14" hidden="1" x14ac:dyDescent="0.3">
      <c r="A1813" s="225" t="str">
        <f>Лист16!B86</f>
        <v>Чай с сахаром</v>
      </c>
      <c r="B1813" s="225">
        <f>Лист16!C86</f>
        <v>0</v>
      </c>
      <c r="C1813" s="225">
        <f>Лист16!D86</f>
        <v>0</v>
      </c>
      <c r="D1813" s="225">
        <f>Лист16!E86</f>
        <v>180</v>
      </c>
      <c r="E1813" s="225">
        <f>Лист16!F86</f>
        <v>200</v>
      </c>
      <c r="F1813" s="226"/>
      <c r="G1813" s="226"/>
      <c r="H1813" s="226"/>
      <c r="I1813" s="226"/>
      <c r="J1813" s="226"/>
      <c r="K1813" s="226"/>
      <c r="L1813" s="221"/>
      <c r="M1813" s="221"/>
      <c r="N1813" s="221"/>
    </row>
    <row r="1814" spans="1:14" hidden="1" x14ac:dyDescent="0.3">
      <c r="A1814" s="225" t="str">
        <f>Лист19!B90</f>
        <v>Чай с сахаром</v>
      </c>
      <c r="B1814" s="225">
        <f>Лист19!C90</f>
        <v>0</v>
      </c>
      <c r="C1814" s="225">
        <f>Лист19!D90</f>
        <v>0</v>
      </c>
      <c r="D1814" s="225">
        <f>Лист19!E90</f>
        <v>180</v>
      </c>
      <c r="E1814" s="225">
        <f>Лист19!F90</f>
        <v>200</v>
      </c>
      <c r="F1814" s="227"/>
      <c r="G1814" s="227"/>
      <c r="H1814" s="227"/>
      <c r="I1814" s="227"/>
      <c r="J1814" s="227"/>
      <c r="K1814" s="227"/>
      <c r="L1814" s="10"/>
      <c r="M1814" s="10"/>
      <c r="N1814" s="10"/>
    </row>
    <row r="1815" spans="1:14" s="1" customFormat="1" x14ac:dyDescent="0.3">
      <c r="A1815" s="225" t="str">
        <f>Лист1!B101</f>
        <v>Чай ч/ байховый</v>
      </c>
      <c r="B1815" s="225">
        <f>Лист1!C101</f>
        <v>0.45</v>
      </c>
      <c r="C1815" s="225">
        <f>Лист1!D101</f>
        <v>0.54</v>
      </c>
      <c r="D1815" s="225">
        <f>Лист1!E101</f>
        <v>0.45</v>
      </c>
      <c r="E1815" s="225">
        <f>Лист1!F101</f>
        <v>0.54</v>
      </c>
      <c r="F1815" s="227"/>
      <c r="G1815" s="227" t="str">
        <f>A1815</f>
        <v>Чай ч/ байховый</v>
      </c>
      <c r="H1815" s="227">
        <f>B1815+B1816+B1817+B1818+B1819+B1820+B1821+B1822+B1823+B1824+B1825+B1826+B1827+B1828+B1829+B1830+B1831+B1833+B1832+B1834+B1835+B1836</f>
        <v>10.02</v>
      </c>
      <c r="I1815" s="227">
        <f>C1815+C1816+C1817+C1818+C1819+C1820+C1821+C1822+C1823+C1824+C1825+C1826+C1827+C1828+C1829+C1830+C1831+C1833+C1832+C1834+C1835+C1836</f>
        <v>12.000000000000004</v>
      </c>
      <c r="J1815" s="227">
        <f>D1815+D1816+D1817+D1818+D1819+D1820+D1821+D1822+D1823+D1824+D1825+D1826+D1827+D1828+D1829+D1830+D1831+D1833+D1832+D1834+D1835+D1836</f>
        <v>10.02</v>
      </c>
      <c r="K1815" s="227">
        <f>E1815+E1816+E1817+E1818+E1819+E1820+E1821+E1822+E1823+E1824+E1825+E1826+E1827+E1828+E1829+E1830+E1831+E1833+E1832+E1834+E1835+E1836</f>
        <v>12.000000000000004</v>
      </c>
      <c r="L1815" s="10"/>
      <c r="M1815" s="10"/>
      <c r="N1815" s="10"/>
    </row>
    <row r="1816" spans="1:14" s="1" customFormat="1" x14ac:dyDescent="0.3">
      <c r="A1816" s="225" t="str">
        <f>Лист2!B77</f>
        <v>Чай ч/ байховый</v>
      </c>
      <c r="B1816" s="225">
        <f>Лист2!C77</f>
        <v>0.45</v>
      </c>
      <c r="C1816" s="225">
        <f>Лист2!D77</f>
        <v>0.54</v>
      </c>
      <c r="D1816" s="225">
        <f>Лист2!E77</f>
        <v>0.45</v>
      </c>
      <c r="E1816" s="225">
        <f>Лист2!F77</f>
        <v>0.54</v>
      </c>
      <c r="F1816" s="227"/>
      <c r="G1816" s="227"/>
      <c r="H1816" s="227"/>
      <c r="I1816" s="227"/>
      <c r="J1816" s="227"/>
      <c r="K1816" s="227"/>
      <c r="L1816" s="10"/>
      <c r="M1816" s="10"/>
      <c r="N1816" s="10"/>
    </row>
    <row r="1817" spans="1:14" x14ac:dyDescent="0.3">
      <c r="A1817" s="225" t="str">
        <f>Лист3!B12</f>
        <v>Чай ч/ байховый</v>
      </c>
      <c r="B1817" s="225">
        <f>Лист3!C12</f>
        <v>0.47</v>
      </c>
      <c r="C1817" s="225">
        <f>Лист3!D12</f>
        <v>0.56000000000000005</v>
      </c>
      <c r="D1817" s="225">
        <f>Лист3!E12</f>
        <v>0.47</v>
      </c>
      <c r="E1817" s="225">
        <f>Лист3!F12</f>
        <v>0.56000000000000005</v>
      </c>
      <c r="F1817" s="226"/>
      <c r="G1817" s="226"/>
      <c r="H1817" s="226"/>
      <c r="I1817" s="226"/>
      <c r="J1817" s="226"/>
      <c r="K1817" s="226"/>
      <c r="L1817" s="221"/>
      <c r="M1817" s="221"/>
      <c r="N1817" s="221"/>
    </row>
    <row r="1818" spans="1:14" x14ac:dyDescent="0.3">
      <c r="A1818" s="225" t="str">
        <f>Лист4!B98</f>
        <v>Чай ч/ байховый</v>
      </c>
      <c r="B1818" s="225">
        <f>Лист4!C98</f>
        <v>0.45</v>
      </c>
      <c r="C1818" s="225">
        <f>Лист4!D98</f>
        <v>0.54</v>
      </c>
      <c r="D1818" s="225">
        <f>Лист4!E98</f>
        <v>0.45</v>
      </c>
      <c r="E1818" s="225">
        <f>Лист4!F98</f>
        <v>0.54</v>
      </c>
      <c r="F1818" s="226"/>
      <c r="G1818" s="226"/>
      <c r="H1818" s="226"/>
      <c r="I1818" s="226"/>
      <c r="J1818" s="226"/>
      <c r="K1818" s="226"/>
      <c r="L1818" s="221"/>
      <c r="M1818" s="221"/>
      <c r="N1818" s="221"/>
    </row>
    <row r="1819" spans="1:14" x14ac:dyDescent="0.3">
      <c r="A1819" s="225" t="str">
        <f>Лист5!B83</f>
        <v>Чай ч/ байховый</v>
      </c>
      <c r="B1819" s="225">
        <f>Лист5!C83</f>
        <v>0.45</v>
      </c>
      <c r="C1819" s="225">
        <f>Лист5!D83</f>
        <v>0.54</v>
      </c>
      <c r="D1819" s="225">
        <f>Лист5!E83</f>
        <v>0.45</v>
      </c>
      <c r="E1819" s="225">
        <f>Лист5!F83</f>
        <v>0.54</v>
      </c>
      <c r="F1819" s="226"/>
      <c r="G1819" s="226"/>
      <c r="H1819" s="226"/>
      <c r="I1819" s="226"/>
      <c r="J1819" s="226"/>
      <c r="K1819" s="226"/>
      <c r="L1819" s="221"/>
      <c r="M1819" s="221"/>
      <c r="N1819" s="221"/>
    </row>
    <row r="1820" spans="1:14" x14ac:dyDescent="0.3">
      <c r="A1820" s="225" t="str">
        <f>Лист6!B12</f>
        <v>Чай ч/ байховый</v>
      </c>
      <c r="B1820" s="225">
        <f>Лист6!C12</f>
        <v>0.47</v>
      </c>
      <c r="C1820" s="225">
        <f>Лист6!D12</f>
        <v>0.56000000000000005</v>
      </c>
      <c r="D1820" s="225">
        <f>Лист6!E12</f>
        <v>0.47</v>
      </c>
      <c r="E1820" s="225">
        <f>Лист6!F12</f>
        <v>0.56000000000000005</v>
      </c>
      <c r="F1820" s="226"/>
      <c r="G1820" s="226"/>
      <c r="H1820" s="226"/>
      <c r="I1820" s="226"/>
      <c r="J1820" s="226"/>
      <c r="K1820" s="226"/>
      <c r="L1820" s="221"/>
      <c r="M1820" s="221"/>
      <c r="N1820" s="221"/>
    </row>
    <row r="1821" spans="1:14" x14ac:dyDescent="0.3">
      <c r="A1821" s="225" t="str">
        <f>Лист6!B87</f>
        <v>Чай ч/ байховый</v>
      </c>
      <c r="B1821" s="225">
        <f>Лист6!C87</f>
        <v>0.45</v>
      </c>
      <c r="C1821" s="225">
        <f>Лист6!D87</f>
        <v>0.54</v>
      </c>
      <c r="D1821" s="225">
        <f>Лист6!E87</f>
        <v>0.45</v>
      </c>
      <c r="E1821" s="225">
        <f>Лист6!F87</f>
        <v>0.54</v>
      </c>
      <c r="F1821" s="226"/>
      <c r="G1821" s="226"/>
      <c r="H1821" s="226"/>
      <c r="I1821" s="226"/>
      <c r="J1821" s="226"/>
      <c r="K1821" s="226"/>
      <c r="L1821" s="221"/>
      <c r="M1821" s="221"/>
      <c r="N1821" s="221"/>
    </row>
    <row r="1822" spans="1:14" x14ac:dyDescent="0.3">
      <c r="A1822" s="225" t="str">
        <f>Лист7!B105</f>
        <v>Чай ч/ байховый</v>
      </c>
      <c r="B1822" s="225">
        <f>Лист7!C105</f>
        <v>0.45</v>
      </c>
      <c r="C1822" s="225">
        <f>Лист7!D105</f>
        <v>0.54</v>
      </c>
      <c r="D1822" s="225">
        <f>Лист7!E105</f>
        <v>0.45</v>
      </c>
      <c r="E1822" s="225">
        <f>Лист7!F105</f>
        <v>0.54</v>
      </c>
      <c r="F1822" s="226"/>
      <c r="G1822" s="226"/>
      <c r="H1822" s="226"/>
      <c r="I1822" s="226"/>
      <c r="J1822" s="226"/>
      <c r="K1822" s="226"/>
      <c r="L1822" s="221"/>
      <c r="M1822" s="221"/>
      <c r="N1822" s="221"/>
    </row>
    <row r="1823" spans="1:14" x14ac:dyDescent="0.3">
      <c r="A1823" s="225" t="str">
        <f>Лист9!B84</f>
        <v>Чай ч/ байховый</v>
      </c>
      <c r="B1823" s="225">
        <f>Лист9!C84</f>
        <v>0.45</v>
      </c>
      <c r="C1823" s="225">
        <f>Лист9!D84</f>
        <v>0.54</v>
      </c>
      <c r="D1823" s="225">
        <f>Лист9!E84</f>
        <v>0.45</v>
      </c>
      <c r="E1823" s="225">
        <f>Лист9!F84</f>
        <v>0.54</v>
      </c>
      <c r="F1823" s="220"/>
      <c r="G1823" s="220"/>
      <c r="H1823" s="2"/>
      <c r="I1823" s="2"/>
      <c r="J1823" s="2"/>
      <c r="K1823" s="2"/>
      <c r="L1823" s="2"/>
      <c r="M1823" s="2"/>
      <c r="N1823" s="2"/>
    </row>
    <row r="1824" spans="1:14" x14ac:dyDescent="0.3">
      <c r="A1824" s="225" t="str">
        <f>Лист9!B13</f>
        <v>Чай ч/ байховый</v>
      </c>
      <c r="B1824" s="225">
        <f>Лист9!C13</f>
        <v>0.47</v>
      </c>
      <c r="C1824" s="225">
        <f>Лист9!D13</f>
        <v>0.56000000000000005</v>
      </c>
      <c r="D1824" s="225">
        <f>Лист9!E13</f>
        <v>0.47</v>
      </c>
      <c r="E1824" s="225">
        <f>Лист9!F13</f>
        <v>0.56000000000000005</v>
      </c>
      <c r="F1824" s="226"/>
      <c r="G1824" s="226"/>
      <c r="H1824" s="226"/>
      <c r="I1824" s="226"/>
      <c r="J1824" s="226"/>
      <c r="K1824" s="226"/>
      <c r="L1824" s="221"/>
      <c r="M1824" s="221"/>
      <c r="N1824" s="221"/>
    </row>
    <row r="1825" spans="1:14" x14ac:dyDescent="0.3">
      <c r="A1825" s="225" t="str">
        <f>Лист10!B85</f>
        <v>Чай ч/ байховый</v>
      </c>
      <c r="B1825" s="225">
        <f>Лист10!C85</f>
        <v>0.45</v>
      </c>
      <c r="C1825" s="225">
        <f>Лист10!D85</f>
        <v>0.54</v>
      </c>
      <c r="D1825" s="225">
        <f>Лист10!E85</f>
        <v>0.45</v>
      </c>
      <c r="E1825" s="225">
        <f>Лист10!F85</f>
        <v>0.54</v>
      </c>
      <c r="F1825" s="226"/>
      <c r="G1825" s="226"/>
      <c r="H1825" s="226"/>
      <c r="I1825" s="226"/>
      <c r="J1825" s="226"/>
      <c r="K1825" s="226"/>
      <c r="L1825" s="221"/>
      <c r="M1825" s="221"/>
      <c r="N1825" s="221"/>
    </row>
    <row r="1826" spans="1:14" x14ac:dyDescent="0.3">
      <c r="A1826" s="225" t="str">
        <f>Лист11!B78</f>
        <v>Чай ч/ байховый</v>
      </c>
      <c r="B1826" s="225">
        <f>Лист11!C78</f>
        <v>0.45</v>
      </c>
      <c r="C1826" s="225">
        <f>Лист11!D78</f>
        <v>0.54</v>
      </c>
      <c r="D1826" s="225">
        <f>Лист11!E78</f>
        <v>0.45</v>
      </c>
      <c r="E1826" s="225">
        <f>Лист11!F78</f>
        <v>0.54</v>
      </c>
      <c r="F1826" s="226"/>
      <c r="G1826" s="226"/>
      <c r="H1826" s="226"/>
      <c r="I1826" s="226"/>
      <c r="J1826" s="226"/>
      <c r="K1826" s="226"/>
      <c r="L1826" s="221"/>
      <c r="M1826" s="221"/>
      <c r="N1826" s="221"/>
    </row>
    <row r="1827" spans="1:14" x14ac:dyDescent="0.3">
      <c r="A1827" s="225" t="str">
        <f>Лист12!B12</f>
        <v>Чай ч/ байховый</v>
      </c>
      <c r="B1827" s="225">
        <f>Лист12!C12</f>
        <v>0.47</v>
      </c>
      <c r="C1827" s="225">
        <f>Лист12!D12</f>
        <v>0.56000000000000005</v>
      </c>
      <c r="D1827" s="225">
        <f>Лист12!E12</f>
        <v>0.47</v>
      </c>
      <c r="E1827" s="225">
        <f>Лист12!F12</f>
        <v>0.56000000000000005</v>
      </c>
      <c r="F1827" s="220"/>
      <c r="G1827" s="220"/>
      <c r="H1827" s="2"/>
      <c r="I1827" s="2"/>
      <c r="J1827" s="2"/>
      <c r="K1827" s="2"/>
      <c r="L1827" s="2"/>
      <c r="M1827" s="2"/>
      <c r="N1827" s="2"/>
    </row>
    <row r="1828" spans="1:14" x14ac:dyDescent="0.3">
      <c r="A1828" s="225" t="str">
        <f>Лист12!B106</f>
        <v>Чай ч/ байховый</v>
      </c>
      <c r="B1828" s="225">
        <f>Лист12!C106</f>
        <v>0.45</v>
      </c>
      <c r="C1828" s="225">
        <f>Лист12!D106</f>
        <v>0.54</v>
      </c>
      <c r="D1828" s="225">
        <f>Лист12!E106</f>
        <v>0.45</v>
      </c>
      <c r="E1828" s="225">
        <f>Лист12!F106</f>
        <v>0.54</v>
      </c>
      <c r="F1828" s="220"/>
      <c r="G1828" s="220"/>
      <c r="H1828" s="2"/>
      <c r="I1828" s="2"/>
      <c r="J1828" s="2"/>
      <c r="K1828" s="2"/>
      <c r="L1828" s="2"/>
      <c r="M1828" s="2"/>
      <c r="N1828" s="2"/>
    </row>
    <row r="1829" spans="1:14" x14ac:dyDescent="0.3">
      <c r="A1829" s="225" t="str">
        <f>Лист15!B67</f>
        <v>Чай ч/ байховый</v>
      </c>
      <c r="B1829" s="225">
        <f>Лист15!C67</f>
        <v>0.45</v>
      </c>
      <c r="C1829" s="225">
        <f>Лист15!D67</f>
        <v>0.54</v>
      </c>
      <c r="D1829" s="225">
        <f>Лист15!E67</f>
        <v>0.45</v>
      </c>
      <c r="E1829" s="225">
        <f>Лист15!F67</f>
        <v>0.54</v>
      </c>
      <c r="F1829" s="220"/>
      <c r="G1829" s="220"/>
      <c r="H1829" s="2"/>
      <c r="I1829" s="2"/>
      <c r="J1829" s="2"/>
      <c r="K1829" s="2"/>
      <c r="L1829" s="2"/>
      <c r="M1829" s="2"/>
      <c r="N1829" s="2"/>
    </row>
    <row r="1830" spans="1:14" x14ac:dyDescent="0.3">
      <c r="A1830" s="225" t="str">
        <f>Лист14!B82</f>
        <v>Чай ч/ байховый</v>
      </c>
      <c r="B1830" s="225">
        <f>Лист14!C82</f>
        <v>0.45</v>
      </c>
      <c r="C1830" s="225">
        <f>Лист14!D82</f>
        <v>0.54</v>
      </c>
      <c r="D1830" s="225">
        <f>Лист14!E82</f>
        <v>0.45</v>
      </c>
      <c r="E1830" s="225">
        <f>Лист14!F82</f>
        <v>0.54</v>
      </c>
      <c r="F1830" s="220"/>
      <c r="G1830" s="220"/>
      <c r="H1830" s="2"/>
      <c r="I1830" s="2"/>
      <c r="J1830" s="2"/>
      <c r="K1830" s="2"/>
      <c r="L1830" s="2"/>
      <c r="M1830" s="2"/>
      <c r="N1830" s="2"/>
    </row>
    <row r="1831" spans="1:14" x14ac:dyDescent="0.3">
      <c r="A1831" s="225" t="str">
        <f>Лист15!B12</f>
        <v>Чай ч/ байховый</v>
      </c>
      <c r="B1831" s="225">
        <f>Лист15!C12</f>
        <v>0.47</v>
      </c>
      <c r="C1831" s="225">
        <f>Лист15!D12</f>
        <v>0.56000000000000005</v>
      </c>
      <c r="D1831" s="225">
        <f>Лист15!E12</f>
        <v>0.47</v>
      </c>
      <c r="E1831" s="225">
        <f>Лист15!F12</f>
        <v>0.56000000000000005</v>
      </c>
      <c r="F1831" s="226"/>
      <c r="G1831" s="226"/>
      <c r="H1831" s="226"/>
      <c r="I1831" s="226"/>
      <c r="J1831" s="226"/>
      <c r="K1831" s="226"/>
      <c r="L1831" s="221"/>
      <c r="M1831" s="221"/>
      <c r="N1831" s="221"/>
    </row>
    <row r="1832" spans="1:14" x14ac:dyDescent="0.3">
      <c r="A1832" s="225" t="str">
        <f>Лист16!B87</f>
        <v>Чай ч/ байховый</v>
      </c>
      <c r="B1832" s="225">
        <f>Лист16!C87</f>
        <v>0.45</v>
      </c>
      <c r="C1832" s="225">
        <f>Лист16!D87</f>
        <v>0.54</v>
      </c>
      <c r="D1832" s="225">
        <f>Лист16!E87</f>
        <v>0.45</v>
      </c>
      <c r="E1832" s="225">
        <f>Лист16!F87</f>
        <v>0.54</v>
      </c>
      <c r="F1832" s="226"/>
      <c r="G1832" s="226"/>
      <c r="H1832" s="226"/>
      <c r="I1832" s="226"/>
      <c r="J1832" s="226"/>
      <c r="K1832" s="226"/>
      <c r="L1832" s="221"/>
      <c r="M1832" s="221"/>
      <c r="N1832" s="221"/>
    </row>
    <row r="1833" spans="1:14" x14ac:dyDescent="0.3">
      <c r="A1833" s="225" t="str">
        <f>Лист17!B92</f>
        <v>Чай ч/ байховый</v>
      </c>
      <c r="B1833" s="225">
        <f>Лист17!C92</f>
        <v>0.45</v>
      </c>
      <c r="C1833" s="225">
        <f>Лист17!D92</f>
        <v>0.54</v>
      </c>
      <c r="D1833" s="225">
        <f>Лист17!E92</f>
        <v>0.45</v>
      </c>
      <c r="E1833" s="225">
        <f>Лист17!F92</f>
        <v>0.54</v>
      </c>
      <c r="F1833" s="226"/>
      <c r="G1833" s="226"/>
      <c r="H1833" s="226"/>
      <c r="I1833" s="226"/>
      <c r="J1833" s="226"/>
      <c r="K1833" s="226"/>
      <c r="L1833" s="221"/>
      <c r="M1833" s="221"/>
      <c r="N1833" s="221"/>
    </row>
    <row r="1834" spans="1:14" x14ac:dyDescent="0.3">
      <c r="A1834" s="225" t="str">
        <f>Лист18!B10</f>
        <v>Чай ч/ байховый</v>
      </c>
      <c r="B1834" s="225">
        <f>Лист18!C10</f>
        <v>0.47</v>
      </c>
      <c r="C1834" s="225">
        <f>Лист18!D10</f>
        <v>0.56000000000000005</v>
      </c>
      <c r="D1834" s="225">
        <f>Лист18!E10</f>
        <v>0.47</v>
      </c>
      <c r="E1834" s="225">
        <f>Лист18!F10</f>
        <v>0.56000000000000005</v>
      </c>
      <c r="F1834" s="226"/>
      <c r="G1834" s="226"/>
      <c r="H1834" s="226"/>
      <c r="I1834" s="226"/>
      <c r="J1834" s="226"/>
      <c r="K1834" s="226"/>
      <c r="L1834" s="221"/>
      <c r="M1834" s="221"/>
      <c r="N1834" s="221"/>
    </row>
    <row r="1835" spans="1:14" x14ac:dyDescent="0.3">
      <c r="A1835" s="225" t="str">
        <f>Лист19!B91</f>
        <v>Чай ч/ байховый</v>
      </c>
      <c r="B1835" s="225">
        <f>Лист19!C91</f>
        <v>0.45</v>
      </c>
      <c r="C1835" s="225">
        <f>Лист19!D91</f>
        <v>0.54</v>
      </c>
      <c r="D1835" s="225">
        <f>Лист19!E91</f>
        <v>0.45</v>
      </c>
      <c r="E1835" s="225">
        <f>Лист19!F91</f>
        <v>0.54</v>
      </c>
      <c r="F1835" s="226"/>
      <c r="G1835" s="226"/>
      <c r="H1835" s="226"/>
      <c r="I1835" s="226"/>
      <c r="J1835" s="226"/>
      <c r="K1835" s="226"/>
      <c r="L1835" s="221"/>
      <c r="M1835" s="221"/>
      <c r="N1835" s="221"/>
    </row>
    <row r="1836" spans="1:14" x14ac:dyDescent="0.3">
      <c r="A1836" s="225" t="str">
        <f>Лист20!B94</f>
        <v>Чай ч/ байховый</v>
      </c>
      <c r="B1836" s="225">
        <f>Лист20!C94</f>
        <v>0.45</v>
      </c>
      <c r="C1836" s="225">
        <f>Лист20!D94</f>
        <v>0.54</v>
      </c>
      <c r="D1836" s="225">
        <f>Лист20!E94</f>
        <v>0.45</v>
      </c>
      <c r="E1836" s="225">
        <f>Лист20!F94</f>
        <v>0.54</v>
      </c>
      <c r="F1836" s="226"/>
      <c r="G1836" s="226"/>
      <c r="H1836" s="226"/>
      <c r="I1836" s="226"/>
      <c r="J1836" s="226"/>
      <c r="K1836" s="226"/>
      <c r="L1836" s="221"/>
      <c r="M1836" s="221"/>
      <c r="N1836" s="221"/>
    </row>
    <row r="1837" spans="1:14" x14ac:dyDescent="0.3">
      <c r="A1837" s="225" t="str">
        <f>Лист4!B60</f>
        <v>Чернослив</v>
      </c>
      <c r="B1837" s="225">
        <f>Лист4!C60</f>
        <v>12</v>
      </c>
      <c r="C1837" s="225">
        <f>Лист4!D60</f>
        <v>14</v>
      </c>
      <c r="D1837" s="225">
        <f>Лист4!E60</f>
        <v>12</v>
      </c>
      <c r="E1837" s="225">
        <f>Лист4!F60</f>
        <v>14</v>
      </c>
      <c r="F1837" s="226"/>
      <c r="G1837" s="227" t="str">
        <f>A1837</f>
        <v>Чернослив</v>
      </c>
      <c r="H1837" s="227">
        <f>B1837+B1838</f>
        <v>14</v>
      </c>
      <c r="I1837" s="227">
        <f>C1837+C1838</f>
        <v>17</v>
      </c>
      <c r="J1837" s="227">
        <f>D1837+D1838</f>
        <v>14</v>
      </c>
      <c r="K1837" s="227">
        <f>E1837+E1838</f>
        <v>17</v>
      </c>
      <c r="L1837" s="221"/>
      <c r="M1837" s="221"/>
      <c r="N1837" s="221"/>
    </row>
    <row r="1838" spans="1:14" x14ac:dyDescent="0.3">
      <c r="A1838" s="225" t="str">
        <f>Лист8!B23</f>
        <v>Чернослив</v>
      </c>
      <c r="B1838" s="225">
        <f>Лист8!C23</f>
        <v>2</v>
      </c>
      <c r="C1838" s="225">
        <f>Лист8!D23</f>
        <v>3</v>
      </c>
      <c r="D1838" s="225">
        <f>Лист8!E23</f>
        <v>2</v>
      </c>
      <c r="E1838" s="225">
        <f>Лист8!F23</f>
        <v>3</v>
      </c>
      <c r="F1838" s="226"/>
      <c r="G1838" s="226"/>
      <c r="H1838" s="226"/>
      <c r="I1838" s="226"/>
      <c r="J1838" s="226"/>
      <c r="K1838" s="226"/>
      <c r="L1838" s="221"/>
      <c r="M1838" s="221"/>
      <c r="N1838" s="221"/>
    </row>
    <row r="1839" spans="1:14" x14ac:dyDescent="0.3">
      <c r="A1839" s="225" t="str">
        <f>Лист4!B58</f>
        <v>Чеснок</v>
      </c>
      <c r="B1839" s="225">
        <f>Лист4!C58</f>
        <v>0.8</v>
      </c>
      <c r="C1839" s="225">
        <f>Лист4!D58</f>
        <v>1</v>
      </c>
      <c r="D1839" s="225">
        <f>Лист4!E58</f>
        <v>0.6</v>
      </c>
      <c r="E1839" s="225">
        <f>Лист4!F58</f>
        <v>0.8</v>
      </c>
      <c r="F1839" s="226"/>
      <c r="G1839" s="227" t="str">
        <f>A1839</f>
        <v>Чеснок</v>
      </c>
      <c r="H1839" s="227">
        <f>B1839+B1841+B1842+B1843+B1844+B1845+B1846+B1847+B1840</f>
        <v>8.1000000000000014</v>
      </c>
      <c r="I1839" s="227">
        <f>C1839+C1841+C1842+C1843+C1844+C1845+C1846+C1847+C1840</f>
        <v>11.3</v>
      </c>
      <c r="J1839" s="227">
        <f>D1839+D1841+D1842+D1843+D1844+D1845+D1846+D1847+D1840</f>
        <v>6.6</v>
      </c>
      <c r="K1839" s="227">
        <f>E1839+E1841+E1842+E1843+E1844+E1845+E1846+E1847+E1840</f>
        <v>8.9</v>
      </c>
      <c r="L1839" s="221"/>
      <c r="M1839" s="221"/>
      <c r="N1839" s="221"/>
    </row>
    <row r="1840" spans="1:14" s="1" customFormat="1" x14ac:dyDescent="0.3">
      <c r="A1840" s="225" t="str">
        <f>Лист10!B57</f>
        <v>Чеснок</v>
      </c>
      <c r="B1840" s="225">
        <f>Лист10!C57</f>
        <v>0.7</v>
      </c>
      <c r="C1840" s="225">
        <f>Лист10!D57</f>
        <v>2.2999999999999998</v>
      </c>
      <c r="D1840" s="225">
        <f>Лист10!E57</f>
        <v>0.5</v>
      </c>
      <c r="E1840" s="225">
        <f>Лист10!F57</f>
        <v>1.7</v>
      </c>
      <c r="F1840" s="226"/>
      <c r="G1840" s="227"/>
      <c r="H1840" s="227"/>
      <c r="I1840" s="227"/>
      <c r="J1840" s="227"/>
      <c r="K1840" s="227"/>
      <c r="L1840" s="221"/>
      <c r="M1840" s="221"/>
      <c r="N1840" s="221"/>
    </row>
    <row r="1841" spans="1:14" x14ac:dyDescent="0.3">
      <c r="A1841" s="225" t="str">
        <f>Лист8!B39</f>
        <v>Чеснок</v>
      </c>
      <c r="B1841" s="225">
        <f>Лист8!C39</f>
        <v>0.9</v>
      </c>
      <c r="C1841" s="225">
        <f>Лист8!D39</f>
        <v>1.2</v>
      </c>
      <c r="D1841" s="225">
        <f>Лист8!E39</f>
        <v>0.7</v>
      </c>
      <c r="E1841" s="225">
        <f>Лист8!F39</f>
        <v>1</v>
      </c>
      <c r="F1841" s="220"/>
      <c r="G1841" s="220"/>
      <c r="H1841" s="2"/>
      <c r="I1841" s="2"/>
      <c r="J1841" s="2"/>
      <c r="K1841" s="2"/>
      <c r="L1841" s="2"/>
      <c r="M1841" s="2"/>
      <c r="N1841" s="2"/>
    </row>
    <row r="1842" spans="1:14" x14ac:dyDescent="0.3">
      <c r="A1842" s="225" t="str">
        <f>Лист9!B33</f>
        <v>Чеснок</v>
      </c>
      <c r="B1842" s="225">
        <f>Лист9!C33</f>
        <v>0.6</v>
      </c>
      <c r="C1842" s="225">
        <f>Лист9!D33</f>
        <v>1</v>
      </c>
      <c r="D1842" s="225">
        <f>Лист9!E33</f>
        <v>0.5</v>
      </c>
      <c r="E1842" s="225">
        <f>Лист9!F33</f>
        <v>0.8</v>
      </c>
      <c r="F1842" s="226"/>
      <c r="G1842" s="226"/>
      <c r="H1842" s="226"/>
      <c r="I1842" s="226"/>
      <c r="J1842" s="226"/>
      <c r="K1842" s="226"/>
      <c r="L1842" s="221"/>
      <c r="M1842" s="221"/>
      <c r="N1842" s="221"/>
    </row>
    <row r="1843" spans="1:14" x14ac:dyDescent="0.3">
      <c r="A1843" s="225" t="str">
        <f>Лист10!B27</f>
        <v>Чеснок</v>
      </c>
      <c r="B1843" s="225">
        <f>Лист10!C27</f>
        <v>1</v>
      </c>
      <c r="C1843" s="225">
        <f>Лист10!D27</f>
        <v>1.2</v>
      </c>
      <c r="D1843" s="225">
        <f>Лист10!E27</f>
        <v>0.8</v>
      </c>
      <c r="E1843" s="225">
        <f>Лист10!F27</f>
        <v>0.9</v>
      </c>
      <c r="F1843" s="226"/>
      <c r="G1843" s="226"/>
      <c r="H1843" s="226"/>
      <c r="I1843" s="226"/>
      <c r="J1843" s="226"/>
      <c r="K1843" s="226"/>
      <c r="L1843" s="221"/>
      <c r="M1843" s="221"/>
      <c r="N1843" s="221"/>
    </row>
    <row r="1844" spans="1:14" x14ac:dyDescent="0.3">
      <c r="A1844" s="225" t="str">
        <f>Лист11!B26</f>
        <v>Чеснок</v>
      </c>
      <c r="B1844" s="225">
        <f>Лист11!C26</f>
        <v>1</v>
      </c>
      <c r="C1844" s="225">
        <f>Лист11!D26</f>
        <v>1.2</v>
      </c>
      <c r="D1844" s="225">
        <f>Лист11!E26</f>
        <v>0.8</v>
      </c>
      <c r="E1844" s="225">
        <f>Лист11!F26</f>
        <v>0.9</v>
      </c>
      <c r="F1844" s="226"/>
      <c r="G1844" s="226"/>
      <c r="H1844" s="226"/>
      <c r="I1844" s="226"/>
      <c r="J1844" s="226"/>
      <c r="K1844" s="226"/>
      <c r="L1844" s="221"/>
      <c r="M1844" s="221"/>
      <c r="N1844" s="221"/>
    </row>
    <row r="1845" spans="1:14" x14ac:dyDescent="0.3">
      <c r="A1845" s="225" t="str">
        <f>Лист12!B66</f>
        <v>Чеснок</v>
      </c>
      <c r="B1845" s="225">
        <f>Лист12!C66</f>
        <v>0.9</v>
      </c>
      <c r="C1845" s="225">
        <f>Лист12!D66</f>
        <v>1.2</v>
      </c>
      <c r="D1845" s="225">
        <f>Лист12!E66</f>
        <v>0.7</v>
      </c>
      <c r="E1845" s="225">
        <f>Лист12!F66</f>
        <v>0.9</v>
      </c>
      <c r="F1845" s="226"/>
      <c r="G1845" s="226"/>
      <c r="H1845" s="226"/>
      <c r="I1845" s="226"/>
      <c r="J1845" s="226"/>
      <c r="K1845" s="226"/>
      <c r="L1845" s="221"/>
      <c r="M1845" s="221"/>
      <c r="N1845" s="221"/>
    </row>
    <row r="1846" spans="1:14" x14ac:dyDescent="0.3">
      <c r="A1846" s="225" t="str">
        <f>Лист17!B90</f>
        <v>Чеснок</v>
      </c>
      <c r="B1846" s="225">
        <f>Лист17!C90</f>
        <v>1.2</v>
      </c>
      <c r="C1846" s="225">
        <f>Лист17!D90</f>
        <v>1</v>
      </c>
      <c r="D1846" s="225">
        <f>Лист17!E90</f>
        <v>1.2</v>
      </c>
      <c r="E1846" s="225">
        <f>Лист17!F90</f>
        <v>1</v>
      </c>
      <c r="F1846" s="226"/>
      <c r="G1846" s="226"/>
      <c r="H1846" s="226"/>
      <c r="I1846" s="226"/>
      <c r="J1846" s="226"/>
      <c r="K1846" s="226"/>
      <c r="L1846" s="221"/>
      <c r="M1846" s="221"/>
      <c r="N1846" s="221"/>
    </row>
    <row r="1847" spans="1:14" x14ac:dyDescent="0.3">
      <c r="A1847" s="225" t="str">
        <f>Лист20!B34</f>
        <v>Чеснок</v>
      </c>
      <c r="B1847" s="225">
        <f>Лист20!C34</f>
        <v>1</v>
      </c>
      <c r="C1847" s="225">
        <f>Лист20!D34</f>
        <v>1.2</v>
      </c>
      <c r="D1847" s="225">
        <f>Лист20!E34</f>
        <v>0.8</v>
      </c>
      <c r="E1847" s="225">
        <f>Лист20!F34</f>
        <v>0.9</v>
      </c>
      <c r="F1847" s="226"/>
      <c r="G1847" s="226"/>
      <c r="H1847" s="226"/>
      <c r="I1847" s="226"/>
      <c r="J1847" s="226"/>
      <c r="K1847" s="226"/>
      <c r="L1847" s="221"/>
      <c r="M1847" s="221"/>
      <c r="N1847" s="221"/>
    </row>
    <row r="1848" spans="1:14" hidden="1" x14ac:dyDescent="0.3">
      <c r="A1848" s="225" t="str">
        <f>Лист6!B78</f>
        <v>Шанежка наливная</v>
      </c>
      <c r="B1848" s="225">
        <f>Лист6!C78</f>
        <v>0</v>
      </c>
      <c r="C1848" s="225">
        <f>Лист6!D78</f>
        <v>0</v>
      </c>
      <c r="D1848" s="225">
        <f>Лист6!E78</f>
        <v>60</v>
      </c>
      <c r="E1848" s="225">
        <f>Лист6!F78</f>
        <v>60</v>
      </c>
      <c r="F1848" s="226"/>
      <c r="G1848" s="226"/>
      <c r="H1848" s="226"/>
      <c r="I1848" s="226"/>
      <c r="J1848" s="226"/>
      <c r="K1848" s="226"/>
      <c r="L1848" s="221"/>
      <c r="M1848" s="221"/>
      <c r="N1848" s="221"/>
    </row>
    <row r="1849" spans="1:14" hidden="1" x14ac:dyDescent="0.3">
      <c r="A1849" s="225" t="str">
        <f>Лист10!B82</f>
        <v xml:space="preserve">Кондитерские изделия </v>
      </c>
      <c r="B1849" s="225">
        <f>Лист10!C82</f>
        <v>0</v>
      </c>
      <c r="C1849" s="225">
        <f>Лист10!D82</f>
        <v>0</v>
      </c>
      <c r="D1849" s="225">
        <f>Лист10!E82</f>
        <v>13</v>
      </c>
      <c r="E1849" s="225">
        <f>Лист10!F82</f>
        <v>42</v>
      </c>
      <c r="F1849" s="226"/>
      <c r="G1849" s="226"/>
      <c r="H1849" s="226"/>
      <c r="I1849" s="226"/>
      <c r="J1849" s="226"/>
      <c r="K1849" s="226"/>
      <c r="L1849" s="221"/>
      <c r="M1849" s="221"/>
      <c r="N1849" s="221"/>
    </row>
    <row r="1850" spans="1:14" hidden="1" x14ac:dyDescent="0.3">
      <c r="A1850" s="225" t="str">
        <f>Лист15!B23</f>
        <v>Щи по-уральски  с мясом и со сметаной</v>
      </c>
      <c r="B1850" s="225">
        <f>Лист15!C23</f>
        <v>0</v>
      </c>
      <c r="C1850" s="225">
        <f>Лист15!D23</f>
        <v>0</v>
      </c>
      <c r="D1850" s="225">
        <f>Лист15!E23</f>
        <v>150</v>
      </c>
      <c r="E1850" s="225">
        <f>Лист15!F23</f>
        <v>200</v>
      </c>
      <c r="F1850" s="220"/>
      <c r="G1850" s="220"/>
      <c r="H1850" s="2"/>
      <c r="I1850" s="2"/>
      <c r="J1850" s="2"/>
      <c r="K1850" s="2"/>
      <c r="L1850" s="2"/>
      <c r="M1850" s="2"/>
      <c r="N1850" s="2"/>
    </row>
    <row r="1851" spans="1:14" hidden="1" x14ac:dyDescent="0.3">
      <c r="A1851" s="225" t="str">
        <f>Лист2!B33</f>
        <v>Щи с мясом птицы со сметаной</v>
      </c>
      <c r="B1851" s="225">
        <f>Лист2!C33</f>
        <v>0</v>
      </c>
      <c r="C1851" s="225">
        <f>Лист2!D33</f>
        <v>0</v>
      </c>
      <c r="D1851" s="225">
        <f>Лист2!E33</f>
        <v>150</v>
      </c>
      <c r="E1851" s="225">
        <f>Лист2!F33</f>
        <v>200</v>
      </c>
      <c r="F1851" s="226"/>
      <c r="G1851" s="226"/>
      <c r="H1851" s="226"/>
      <c r="I1851" s="226"/>
      <c r="J1851" s="226"/>
      <c r="K1851" s="226"/>
      <c r="L1851" s="221"/>
      <c r="M1851" s="221"/>
      <c r="N1851" s="221"/>
    </row>
    <row r="1852" spans="1:14" x14ac:dyDescent="0.3">
      <c r="A1852" s="225" t="str">
        <f>Лист5!B28</f>
        <v>Яблоки (фрукты свежие)</v>
      </c>
      <c r="B1852" s="225">
        <f>Лист5!C28</f>
        <v>15</v>
      </c>
      <c r="C1852" s="225">
        <f>Лист5!D28</f>
        <v>20</v>
      </c>
      <c r="D1852" s="225">
        <f>Лист5!E28</f>
        <v>13</v>
      </c>
      <c r="E1852" s="225">
        <f>Лист5!F28</f>
        <v>17</v>
      </c>
      <c r="F1852" s="226"/>
      <c r="G1852" s="227" t="str">
        <f>A1852</f>
        <v>Яблоки (фрукты свежие)</v>
      </c>
      <c r="H1852" s="227">
        <f>B1852+B1853+B1854+B1855+B1856+B1857</f>
        <v>103</v>
      </c>
      <c r="I1852" s="227">
        <f>C1852+C1853+C1854+C1855+C1856+C1857</f>
        <v>138</v>
      </c>
      <c r="J1852" s="227">
        <f>D1852+D1853+D1854+D1855+D1856+D1857</f>
        <v>94</v>
      </c>
      <c r="K1852" s="227">
        <f>E1852+E1853+E1854+E1855+E1856+E1857</f>
        <v>115</v>
      </c>
      <c r="L1852" s="221"/>
      <c r="M1852" s="221"/>
      <c r="N1852" s="221"/>
    </row>
    <row r="1853" spans="1:14" x14ac:dyDescent="0.3">
      <c r="A1853" s="225" t="str">
        <f>Лист6!B55</f>
        <v>Яблоки (фрукты свежие)</v>
      </c>
      <c r="B1853" s="225">
        <f>Лист6!C55</f>
        <v>17</v>
      </c>
      <c r="C1853" s="225">
        <f>Лист6!D55</f>
        <v>23</v>
      </c>
      <c r="D1853" s="225">
        <f>Лист6!E55</f>
        <v>15</v>
      </c>
      <c r="E1853" s="225">
        <f>Лист6!F55</f>
        <v>20</v>
      </c>
      <c r="F1853" s="226"/>
      <c r="G1853" s="226"/>
      <c r="H1853" s="226"/>
      <c r="I1853" s="226"/>
      <c r="J1853" s="226"/>
      <c r="K1853" s="226"/>
      <c r="L1853" s="221"/>
      <c r="M1853" s="221"/>
      <c r="N1853" s="221"/>
    </row>
    <row r="1854" spans="1:14" x14ac:dyDescent="0.3">
      <c r="A1854" s="225" t="str">
        <f>Лист13!B64</f>
        <v>Яблоки (фрукты свежие)</v>
      </c>
      <c r="B1854" s="225">
        <f>Лист13!C64</f>
        <v>17</v>
      </c>
      <c r="C1854" s="225">
        <f>Лист13!D64</f>
        <v>22</v>
      </c>
      <c r="D1854" s="225">
        <f>Лист13!E64</f>
        <v>23</v>
      </c>
      <c r="E1854" s="225">
        <f>Лист13!F64</f>
        <v>20</v>
      </c>
      <c r="F1854" s="226"/>
      <c r="G1854" s="226"/>
      <c r="H1854" s="226"/>
      <c r="I1854" s="226"/>
      <c r="J1854" s="226"/>
      <c r="K1854" s="226"/>
      <c r="L1854" s="221"/>
      <c r="M1854" s="221"/>
      <c r="N1854" s="221"/>
    </row>
    <row r="1855" spans="1:14" x14ac:dyDescent="0.3">
      <c r="A1855" s="225" t="str">
        <f>Лист20!B10</f>
        <v>Яблоки (фрукты свежие)</v>
      </c>
      <c r="B1855" s="225">
        <f>Лист20!C10</f>
        <v>22</v>
      </c>
      <c r="C1855" s="225">
        <f>Лист20!D10</f>
        <v>29</v>
      </c>
      <c r="D1855" s="225">
        <f>Лист20!E10</f>
        <v>15</v>
      </c>
      <c r="E1855" s="225">
        <f>Лист20!F10</f>
        <v>20</v>
      </c>
      <c r="F1855" s="226"/>
      <c r="G1855" s="226"/>
      <c r="H1855" s="226"/>
      <c r="I1855" s="226"/>
      <c r="J1855" s="226"/>
      <c r="K1855" s="226"/>
      <c r="L1855" s="221"/>
      <c r="M1855" s="221"/>
      <c r="N1855" s="221"/>
    </row>
    <row r="1856" spans="1:14" x14ac:dyDescent="0.3">
      <c r="A1856" s="225" t="str">
        <f>Лист20!B66</f>
        <v>Яблоки (фрукты свежие)</v>
      </c>
      <c r="B1856" s="225">
        <f>Лист20!C66</f>
        <v>17</v>
      </c>
      <c r="C1856" s="225">
        <f>Лист20!D66</f>
        <v>23</v>
      </c>
      <c r="D1856" s="225">
        <f>Лист20!E66</f>
        <v>15</v>
      </c>
      <c r="E1856" s="225">
        <f>Лист20!F66</f>
        <v>20</v>
      </c>
      <c r="F1856" s="220"/>
      <c r="G1856" s="220"/>
      <c r="H1856" s="2"/>
      <c r="I1856" s="2"/>
      <c r="J1856" s="2"/>
      <c r="K1856" s="2"/>
      <c r="L1856" s="2"/>
      <c r="M1856" s="2"/>
      <c r="N1856" s="2"/>
    </row>
    <row r="1857" spans="1:14" x14ac:dyDescent="0.3">
      <c r="A1857" s="225" t="str">
        <f>Лист3!B27</f>
        <v>Яблоки (фрукты свежие)</v>
      </c>
      <c r="B1857" s="225">
        <f>Лист3!C27</f>
        <v>15</v>
      </c>
      <c r="C1857" s="225">
        <f>Лист3!D27</f>
        <v>21</v>
      </c>
      <c r="D1857" s="225">
        <f>Лист3!E27</f>
        <v>13</v>
      </c>
      <c r="E1857" s="225">
        <f>Лист3!F27</f>
        <v>18</v>
      </c>
      <c r="F1857" s="220"/>
      <c r="G1857" s="220"/>
      <c r="H1857" s="2"/>
      <c r="I1857" s="2"/>
      <c r="J1857" s="2"/>
      <c r="K1857" s="2"/>
      <c r="L1857" s="2"/>
      <c r="M1857" s="2"/>
      <c r="N1857" s="2"/>
    </row>
    <row r="1858" spans="1:14" x14ac:dyDescent="0.3">
      <c r="A1858" s="225" t="str">
        <f>Лист5!B64</f>
        <v>Ягоды свежие</v>
      </c>
      <c r="B1858" s="225">
        <f>Лист5!C64</f>
        <v>16</v>
      </c>
      <c r="C1858" s="225">
        <f>Лист5!D64</f>
        <v>21</v>
      </c>
      <c r="D1858" s="225">
        <f>Лист5!E64</f>
        <v>15</v>
      </c>
      <c r="E1858" s="225">
        <f>Лист5!F64</f>
        <v>20</v>
      </c>
      <c r="F1858" s="226"/>
      <c r="G1858" s="227" t="str">
        <f>A1858</f>
        <v>Ягоды свежие</v>
      </c>
      <c r="H1858" s="227">
        <f>B1858+B1859+B1860</f>
        <v>51</v>
      </c>
      <c r="I1858" s="227">
        <f>C1858+C1859+C1860</f>
        <v>63</v>
      </c>
      <c r="J1858" s="227">
        <f>D1858+D1859+D1860</f>
        <v>48</v>
      </c>
      <c r="K1858" s="227">
        <f>E1858+E1859+E1860</f>
        <v>60</v>
      </c>
      <c r="L1858" s="221"/>
      <c r="M1858" s="221"/>
      <c r="N1858" s="221"/>
    </row>
    <row r="1859" spans="1:14" x14ac:dyDescent="0.3">
      <c r="A1859" s="225" t="str">
        <f>Лист11!B59</f>
        <v>Ягоды свежие</v>
      </c>
      <c r="B1859" s="225">
        <f>Лист11!C59</f>
        <v>16</v>
      </c>
      <c r="C1859" s="225">
        <f>Лист11!D59</f>
        <v>21</v>
      </c>
      <c r="D1859" s="225">
        <f>Лист11!E59</f>
        <v>15</v>
      </c>
      <c r="E1859" s="225">
        <f>Лист11!F59</f>
        <v>20</v>
      </c>
      <c r="F1859" s="220"/>
      <c r="G1859" s="220"/>
      <c r="H1859" s="2"/>
      <c r="I1859" s="2"/>
      <c r="J1859" s="2"/>
      <c r="K1859" s="2"/>
      <c r="L1859" s="2"/>
      <c r="M1859" s="2"/>
      <c r="N1859" s="2"/>
    </row>
    <row r="1860" spans="1:14" x14ac:dyDescent="0.3">
      <c r="A1860" s="225" t="str">
        <f>Лист18!B90</f>
        <v>Ягоды свежие</v>
      </c>
      <c r="B1860" s="225">
        <f>Лист18!C90</f>
        <v>19</v>
      </c>
      <c r="C1860" s="225">
        <f>Лист18!D90</f>
        <v>21</v>
      </c>
      <c r="D1860" s="225">
        <f>Лист18!E90</f>
        <v>18</v>
      </c>
      <c r="E1860" s="225">
        <f>Лист18!F90</f>
        <v>20</v>
      </c>
      <c r="F1860" s="220"/>
      <c r="G1860" s="220"/>
      <c r="H1860" s="2"/>
      <c r="I1860" s="2"/>
      <c r="J1860" s="2"/>
      <c r="K1860" s="2"/>
      <c r="L1860" s="2"/>
      <c r="M1860" s="2"/>
      <c r="N1860" s="2"/>
    </row>
    <row r="1861" spans="1:14" x14ac:dyDescent="0.3">
      <c r="A1861" s="225" t="str">
        <f>Лист2!B58</f>
        <v>Яйцо</v>
      </c>
      <c r="B1861" s="225">
        <f>Лист2!C58</f>
        <v>7</v>
      </c>
      <c r="C1861" s="225">
        <f>Лист2!D58</f>
        <v>9</v>
      </c>
      <c r="D1861" s="225">
        <f>Лист2!E58</f>
        <v>7</v>
      </c>
      <c r="E1861" s="225">
        <f>Лист2!F58</f>
        <v>9</v>
      </c>
      <c r="F1861" s="226"/>
      <c r="G1861" s="227" t="str">
        <f>A1861</f>
        <v>Яйцо</v>
      </c>
      <c r="H1861" s="227">
        <f>B1861+B1866+B1867+B1868+B1869+B1870+B1871+B1872+B1873+B1874+B1875+B1876+B1877+B1878+B1879+B1880+B1881+B1882+B1883+B1884+B1885+B1886+B1887+B1888+B1889+B1890+B1891+B1892+B1893+B1894+B1895+B1896+B1897+B1898+B1865+B1864+B1863+B1862</f>
        <v>399.9</v>
      </c>
      <c r="I1861" s="227">
        <f>C1861+C1866+C1867+C1868+C1869+C1870+C1871+C1872+C1873+C1874+C1875+C1876+C1877+C1878+C1879+C1880+C1881+C1882+C1883+C1884+C1885+C1886+C1887+C1888+C1889+C1890+C1891+C1892+C1893+C1894+C1895+C1896+C1897+C1898+C1865+C1864+C1863+C1862</f>
        <v>480</v>
      </c>
      <c r="J1861" s="227">
        <f>D1861+D1866+D1867+D1868+D1869+D1870+D1871+D1872+D1873+D1874+D1875+D1876+D1877+D1878+D1879+D1880+D1881+D1882+D1883+D1884+D1885+D1886+D1887+D1888+D1889+D1890+D1891+D1892+D1893+D1894+D1895+D1896+D1897+D1898+D1865+D1864+D1863+D1862</f>
        <v>399.9</v>
      </c>
      <c r="K1861" s="227">
        <f>E1861+E1866+E1867+E1868+E1869+E1870+E1871+E1872+E1873+E1874+E1875+E1876+E1877+E1878+E1879+E1880+E1881+E1882+E1883+E1884+E1885+E1886+E1887+E1888+E1889+E1890+E1891+E1892+E1893+E1894+E1895+E1896+E1897+E1898+E1865+E1864+E1863+E1862</f>
        <v>480</v>
      </c>
      <c r="L1861" s="221"/>
      <c r="M1861" s="221"/>
      <c r="N1861" s="221"/>
    </row>
    <row r="1862" spans="1:14" s="1" customFormat="1" x14ac:dyDescent="0.3">
      <c r="A1862" s="225" t="str">
        <f>Лист17!B79</f>
        <v>Яйцо</v>
      </c>
      <c r="B1862" s="225">
        <f>Лист17!C79</f>
        <v>5</v>
      </c>
      <c r="C1862" s="225">
        <f>Лист17!D79</f>
        <v>6</v>
      </c>
      <c r="D1862" s="225">
        <f>Лист17!E79</f>
        <v>5</v>
      </c>
      <c r="E1862" s="225">
        <f>Лист17!F79</f>
        <v>6</v>
      </c>
      <c r="F1862" s="226"/>
      <c r="G1862" s="227"/>
      <c r="H1862" s="227"/>
      <c r="I1862" s="227"/>
      <c r="J1862" s="227"/>
      <c r="K1862" s="227"/>
      <c r="L1862" s="221"/>
      <c r="M1862" s="221"/>
      <c r="N1862" s="221"/>
    </row>
    <row r="1863" spans="1:14" s="1" customFormat="1" x14ac:dyDescent="0.3">
      <c r="A1863" s="225" t="str">
        <f>Лист11!B72</f>
        <v>Яйцо</v>
      </c>
      <c r="B1863" s="225">
        <f>Лист11!C72</f>
        <v>11</v>
      </c>
      <c r="C1863" s="225">
        <f>Лист11!D72</f>
        <v>13</v>
      </c>
      <c r="D1863" s="225">
        <f>Лист11!E72</f>
        <v>11</v>
      </c>
      <c r="E1863" s="225">
        <f>Лист11!F72</f>
        <v>13</v>
      </c>
      <c r="F1863" s="226"/>
      <c r="G1863" s="227"/>
      <c r="H1863" s="227"/>
      <c r="I1863" s="227"/>
      <c r="J1863" s="227"/>
      <c r="K1863" s="227"/>
      <c r="L1863" s="221"/>
      <c r="M1863" s="221"/>
      <c r="N1863" s="221"/>
    </row>
    <row r="1864" spans="1:14" s="1" customFormat="1" x14ac:dyDescent="0.3">
      <c r="A1864" s="225" t="str">
        <f>Лист4!B85</f>
        <v>Яйцо</v>
      </c>
      <c r="B1864" s="225">
        <f>Лист4!C85</f>
        <v>58</v>
      </c>
      <c r="C1864" s="225">
        <f>Лист4!D85</f>
        <v>80</v>
      </c>
      <c r="D1864" s="225">
        <f>Лист4!E85</f>
        <v>58</v>
      </c>
      <c r="E1864" s="225">
        <f>Лист4!F85</f>
        <v>80</v>
      </c>
      <c r="F1864" s="226"/>
      <c r="G1864" s="227"/>
      <c r="H1864" s="227"/>
      <c r="I1864" s="227"/>
      <c r="J1864" s="227"/>
      <c r="K1864" s="227"/>
      <c r="L1864" s="221"/>
      <c r="M1864" s="221"/>
      <c r="N1864" s="221"/>
    </row>
    <row r="1865" spans="1:14" s="1" customFormat="1" x14ac:dyDescent="0.3">
      <c r="A1865" s="225" t="str">
        <f>Лист18!B50</f>
        <v xml:space="preserve">Яйцо </v>
      </c>
      <c r="B1865" s="225">
        <f>Лист18!C50</f>
        <v>8</v>
      </c>
      <c r="C1865" s="225">
        <f>Лист18!D50</f>
        <v>8</v>
      </c>
      <c r="D1865" s="225">
        <f>Лист18!E50</f>
        <v>8</v>
      </c>
      <c r="E1865" s="225">
        <f>Лист18!F50</f>
        <v>8</v>
      </c>
      <c r="F1865" s="226"/>
      <c r="G1865" s="227"/>
      <c r="H1865" s="227"/>
      <c r="I1865" s="227"/>
      <c r="J1865" s="227"/>
      <c r="K1865" s="227"/>
      <c r="L1865" s="221"/>
      <c r="M1865" s="221"/>
      <c r="N1865" s="221"/>
    </row>
    <row r="1866" spans="1:14" x14ac:dyDescent="0.3">
      <c r="A1866" s="225" t="str">
        <f>Лист4!B92</f>
        <v>Яйцо</v>
      </c>
      <c r="B1866" s="225">
        <f>Лист4!C92</f>
        <v>8</v>
      </c>
      <c r="C1866" s="225">
        <f>Лист4!D92</f>
        <v>8</v>
      </c>
      <c r="D1866" s="225">
        <f>Лист4!E92</f>
        <v>8</v>
      </c>
      <c r="E1866" s="225">
        <f>Лист4!F92</f>
        <v>8</v>
      </c>
      <c r="F1866" s="220"/>
      <c r="G1866" s="220"/>
      <c r="H1866" s="2"/>
      <c r="I1866" s="2"/>
      <c r="J1866" s="2"/>
      <c r="K1866" s="2"/>
      <c r="L1866" s="2"/>
      <c r="M1866" s="2"/>
      <c r="N1866" s="2"/>
    </row>
    <row r="1867" spans="1:14" x14ac:dyDescent="0.3">
      <c r="A1867" s="225" t="str">
        <f>Лист8!B46</f>
        <v>Яйцо</v>
      </c>
      <c r="B1867" s="225">
        <f>Лист8!C46</f>
        <v>8</v>
      </c>
      <c r="C1867" s="225">
        <f>Лист8!D46</f>
        <v>8</v>
      </c>
      <c r="D1867" s="225">
        <f>Лист8!E46</f>
        <v>8</v>
      </c>
      <c r="E1867" s="225">
        <f>Лист8!F46</f>
        <v>8</v>
      </c>
      <c r="F1867" s="220"/>
      <c r="G1867" s="220"/>
      <c r="H1867" s="2"/>
      <c r="I1867" s="2"/>
      <c r="J1867" s="2"/>
      <c r="K1867" s="2"/>
      <c r="L1867" s="2"/>
      <c r="M1867" s="2"/>
      <c r="N1867" s="2"/>
    </row>
    <row r="1868" spans="1:14" x14ac:dyDescent="0.3">
      <c r="A1868" s="225" t="str">
        <f>Лист8!B79</f>
        <v>Яйцо</v>
      </c>
      <c r="B1868" s="225">
        <f>Лист8!C79</f>
        <v>2</v>
      </c>
      <c r="C1868" s="225">
        <f>Лист8!D79</f>
        <v>4</v>
      </c>
      <c r="D1868" s="225">
        <f>Лист8!E79</f>
        <v>2</v>
      </c>
      <c r="E1868" s="225">
        <f>Лист8!F79</f>
        <v>4</v>
      </c>
      <c r="F1868" s="220"/>
      <c r="G1868" s="220"/>
      <c r="H1868" s="2"/>
      <c r="I1868" s="2"/>
      <c r="J1868" s="2"/>
      <c r="K1868" s="2"/>
      <c r="L1868" s="2"/>
      <c r="M1868" s="2"/>
      <c r="N1868" s="2"/>
    </row>
    <row r="1869" spans="1:14" x14ac:dyDescent="0.3">
      <c r="A1869" s="225" t="str">
        <f>Лист9!B58</f>
        <v>Яйцо</v>
      </c>
      <c r="B1869" s="225">
        <f>Лист9!C58</f>
        <v>10</v>
      </c>
      <c r="C1869" s="225">
        <f>Лист9!D58</f>
        <v>11</v>
      </c>
      <c r="D1869" s="225">
        <f>Лист9!E58</f>
        <v>10</v>
      </c>
      <c r="E1869" s="225">
        <f>Лист9!F58</f>
        <v>11</v>
      </c>
      <c r="F1869" s="220"/>
      <c r="G1869" s="220"/>
      <c r="H1869" s="2"/>
      <c r="I1869" s="2"/>
      <c r="J1869" s="2"/>
      <c r="K1869" s="2"/>
      <c r="L1869" s="2"/>
      <c r="M1869" s="2"/>
      <c r="N1869" s="2"/>
    </row>
    <row r="1870" spans="1:14" x14ac:dyDescent="0.3">
      <c r="A1870" s="225" t="str">
        <f>Лист13!B97</f>
        <v>Яйцо</v>
      </c>
      <c r="B1870" s="225">
        <f>Лист13!C97</f>
        <v>3</v>
      </c>
      <c r="C1870" s="225">
        <f>Лист13!D97</f>
        <v>3</v>
      </c>
      <c r="D1870" s="225">
        <f>Лист13!E97</f>
        <v>3</v>
      </c>
      <c r="E1870" s="225">
        <f>Лист13!F97</f>
        <v>3</v>
      </c>
      <c r="F1870" s="220"/>
      <c r="G1870" s="220"/>
      <c r="H1870" s="2"/>
      <c r="I1870" s="2"/>
      <c r="J1870" s="2"/>
      <c r="K1870" s="2"/>
      <c r="L1870" s="2"/>
      <c r="M1870" s="2"/>
      <c r="N1870" s="2"/>
    </row>
    <row r="1871" spans="1:14" x14ac:dyDescent="0.3">
      <c r="A1871" s="225" t="str">
        <f>Лист15!B65</f>
        <v>Яйцо</v>
      </c>
      <c r="B1871" s="225">
        <f>Лист15!C65</f>
        <v>10</v>
      </c>
      <c r="C1871" s="225">
        <f>Лист15!D65</f>
        <v>16</v>
      </c>
      <c r="D1871" s="225">
        <f>Лист15!E65</f>
        <v>10</v>
      </c>
      <c r="E1871" s="225">
        <f>Лист15!F65</f>
        <v>16</v>
      </c>
      <c r="F1871" s="220"/>
      <c r="G1871" s="220"/>
      <c r="H1871" s="2"/>
      <c r="I1871" s="2"/>
      <c r="J1871" s="2"/>
      <c r="K1871" s="2"/>
      <c r="L1871" s="2"/>
      <c r="M1871" s="2"/>
      <c r="N1871" s="2"/>
    </row>
    <row r="1872" spans="1:14" x14ac:dyDescent="0.3">
      <c r="A1872" s="225" t="str">
        <f>Лист16!B60</f>
        <v>Яйцо</v>
      </c>
      <c r="B1872" s="225">
        <f>Лист16!C60</f>
        <v>10</v>
      </c>
      <c r="C1872" s="225">
        <f>Лист16!D60</f>
        <v>11</v>
      </c>
      <c r="D1872" s="225">
        <f>Лист16!E60</f>
        <v>10</v>
      </c>
      <c r="E1872" s="225">
        <f>Лист16!F60</f>
        <v>11</v>
      </c>
      <c r="F1872" s="220"/>
      <c r="G1872" s="220"/>
      <c r="H1872" s="2"/>
      <c r="I1872" s="2"/>
      <c r="J1872" s="2"/>
      <c r="K1872" s="2"/>
      <c r="L1872" s="2"/>
      <c r="M1872" s="2"/>
      <c r="N1872" s="2"/>
    </row>
    <row r="1873" spans="1:14" x14ac:dyDescent="0.3">
      <c r="A1873" s="225" t="str">
        <f>Лист19!B37</f>
        <v>Яйцо</v>
      </c>
      <c r="B1873" s="225">
        <f>Лист19!C37</f>
        <v>4</v>
      </c>
      <c r="C1873" s="225">
        <f>Лист19!D37</f>
        <v>5</v>
      </c>
      <c r="D1873" s="225">
        <f>Лист19!E37</f>
        <v>4</v>
      </c>
      <c r="E1873" s="225">
        <f>Лист19!F37</f>
        <v>5</v>
      </c>
      <c r="F1873" s="220"/>
      <c r="G1873" s="220"/>
      <c r="H1873" s="2"/>
      <c r="I1873" s="2"/>
      <c r="J1873" s="2"/>
      <c r="K1873" s="2"/>
      <c r="L1873" s="2"/>
      <c r="M1873" s="2"/>
      <c r="N1873" s="2"/>
    </row>
    <row r="1874" spans="1:14" x14ac:dyDescent="0.3">
      <c r="A1874" s="225" t="str">
        <f>Лист1!B8</f>
        <v xml:space="preserve">Яйцо </v>
      </c>
      <c r="B1874" s="225">
        <f>Лист1!C8</f>
        <v>6</v>
      </c>
      <c r="C1874" s="225">
        <f>Лист1!D8</f>
        <v>8</v>
      </c>
      <c r="D1874" s="225">
        <f>Лист1!E8</f>
        <v>6</v>
      </c>
      <c r="E1874" s="225">
        <f>Лист1!F8</f>
        <v>8</v>
      </c>
      <c r="F1874" s="220"/>
      <c r="G1874" s="220"/>
      <c r="H1874" s="2"/>
      <c r="I1874" s="2"/>
      <c r="J1874" s="2"/>
      <c r="K1874" s="2"/>
      <c r="L1874" s="2"/>
      <c r="M1874" s="2"/>
      <c r="N1874" s="2"/>
    </row>
    <row r="1875" spans="1:14" x14ac:dyDescent="0.3">
      <c r="A1875" s="225" t="str">
        <f>Лист1!B83</f>
        <v xml:space="preserve">Яйцо </v>
      </c>
      <c r="B1875" s="225">
        <f>Лист1!C83</f>
        <v>0.9</v>
      </c>
      <c r="C1875" s="225">
        <f>Лист1!D83</f>
        <v>1</v>
      </c>
      <c r="D1875" s="225">
        <f>Лист1!E83</f>
        <v>0.9</v>
      </c>
      <c r="E1875" s="225">
        <f>Лист1!F83</f>
        <v>1</v>
      </c>
      <c r="F1875" s="220"/>
      <c r="G1875" s="220"/>
      <c r="H1875" s="2"/>
      <c r="I1875" s="2"/>
      <c r="J1875" s="2"/>
      <c r="K1875" s="2"/>
      <c r="L1875" s="2"/>
      <c r="M1875" s="2"/>
      <c r="N1875" s="2"/>
    </row>
    <row r="1876" spans="1:14" x14ac:dyDescent="0.3">
      <c r="A1876" s="225" t="str">
        <f>Лист2!B71</f>
        <v xml:space="preserve">Яйцо </v>
      </c>
      <c r="B1876" s="225">
        <f>Лист2!C71</f>
        <v>11</v>
      </c>
      <c r="C1876" s="225">
        <f>Лист2!D71</f>
        <v>15</v>
      </c>
      <c r="D1876" s="225">
        <f>Лист2!E71</f>
        <v>11</v>
      </c>
      <c r="E1876" s="225">
        <f>Лист2!F71</f>
        <v>15</v>
      </c>
      <c r="F1876" s="220"/>
      <c r="G1876" s="220"/>
      <c r="H1876" s="2"/>
      <c r="I1876" s="2"/>
      <c r="J1876" s="2"/>
      <c r="K1876" s="2"/>
      <c r="L1876" s="2"/>
      <c r="M1876" s="2"/>
      <c r="N1876" s="2"/>
    </row>
    <row r="1877" spans="1:14" x14ac:dyDescent="0.3">
      <c r="A1877" s="225" t="str">
        <f>Лист3!B72</f>
        <v xml:space="preserve">Яйцо </v>
      </c>
      <c r="B1877" s="225">
        <f>Лист3!C72</f>
        <v>20</v>
      </c>
      <c r="C1877" s="225">
        <f>Лист3!D72</f>
        <v>22</v>
      </c>
      <c r="D1877" s="225">
        <f>Лист3!E72</f>
        <v>20</v>
      </c>
      <c r="E1877" s="225">
        <f>Лист3!F72</f>
        <v>22</v>
      </c>
      <c r="F1877" s="220"/>
      <c r="G1877" s="220"/>
      <c r="H1877" s="2"/>
      <c r="I1877" s="2"/>
      <c r="J1877" s="2"/>
      <c r="K1877" s="2"/>
      <c r="L1877" s="2"/>
      <c r="M1877" s="2"/>
      <c r="N1877" s="2"/>
    </row>
    <row r="1878" spans="1:14" x14ac:dyDescent="0.3">
      <c r="A1878" s="225" t="str">
        <f>Лист3!B82</f>
        <v xml:space="preserve">Яйцо </v>
      </c>
      <c r="B1878" s="225">
        <f>Лист3!C82</f>
        <v>13</v>
      </c>
      <c r="C1878" s="225">
        <f>Лист3!D82</f>
        <v>13</v>
      </c>
      <c r="D1878" s="225">
        <f>Лист3!E82</f>
        <v>13</v>
      </c>
      <c r="E1878" s="225">
        <f>Лист3!F82</f>
        <v>13</v>
      </c>
      <c r="F1878" s="220"/>
      <c r="G1878" s="220"/>
      <c r="H1878" s="2"/>
      <c r="I1878" s="2"/>
      <c r="J1878" s="2"/>
      <c r="K1878" s="2"/>
      <c r="L1878" s="2"/>
      <c r="M1878" s="2"/>
      <c r="N1878" s="2"/>
    </row>
    <row r="1879" spans="1:14" x14ac:dyDescent="0.3">
      <c r="A1879" s="225" t="str">
        <f>Лист6!B66</f>
        <v xml:space="preserve">Яйцо </v>
      </c>
      <c r="B1879" s="225">
        <f>Лист6!C66</f>
        <v>27</v>
      </c>
      <c r="C1879" s="225">
        <f>Лист6!D66</f>
        <v>32</v>
      </c>
      <c r="D1879" s="225">
        <f>Лист6!E66</f>
        <v>27</v>
      </c>
      <c r="E1879" s="225">
        <f>Лист6!F66</f>
        <v>32</v>
      </c>
      <c r="F1879" s="220"/>
      <c r="G1879" s="220"/>
      <c r="H1879" s="2"/>
      <c r="I1879" s="2"/>
      <c r="J1879" s="2"/>
      <c r="K1879" s="2"/>
      <c r="L1879" s="2"/>
      <c r="M1879" s="2"/>
      <c r="N1879" s="2"/>
    </row>
    <row r="1880" spans="1:14" x14ac:dyDescent="0.3">
      <c r="A1880" s="225" t="str">
        <f>Лист6!B82</f>
        <v xml:space="preserve">Яйцо </v>
      </c>
      <c r="B1880" s="225">
        <f>Лист6!C82</f>
        <v>8</v>
      </c>
      <c r="C1880" s="225">
        <f>Лист6!D82</f>
        <v>8</v>
      </c>
      <c r="D1880" s="225">
        <f>Лист6!E82</f>
        <v>8</v>
      </c>
      <c r="E1880" s="225">
        <f>Лист6!F82</f>
        <v>8</v>
      </c>
      <c r="F1880" s="220"/>
      <c r="G1880" s="220"/>
      <c r="H1880" s="2"/>
      <c r="I1880" s="2"/>
      <c r="J1880" s="2"/>
      <c r="K1880" s="2"/>
      <c r="L1880" s="2"/>
      <c r="M1880" s="2"/>
      <c r="N1880" s="2"/>
    </row>
    <row r="1881" spans="1:14" x14ac:dyDescent="0.3">
      <c r="A1881" s="225" t="str">
        <f>Лист7!B74</f>
        <v xml:space="preserve">Яйцо </v>
      </c>
      <c r="B1881" s="225">
        <f>Лист7!C74</f>
        <v>15</v>
      </c>
      <c r="C1881" s="225">
        <f>Лист7!D74</f>
        <v>16</v>
      </c>
      <c r="D1881" s="225">
        <f>Лист7!E74</f>
        <v>15</v>
      </c>
      <c r="E1881" s="225">
        <f>Лист7!F74</f>
        <v>16</v>
      </c>
      <c r="F1881" s="220"/>
      <c r="G1881" s="220"/>
      <c r="H1881" s="2"/>
      <c r="I1881" s="2"/>
      <c r="J1881" s="2"/>
      <c r="K1881" s="2"/>
      <c r="L1881" s="2"/>
      <c r="M1881" s="2"/>
      <c r="N1881" s="2"/>
    </row>
    <row r="1882" spans="1:14" x14ac:dyDescent="0.3">
      <c r="A1882" s="225" t="str">
        <f>Лист7!B97</f>
        <v xml:space="preserve">Яйцо </v>
      </c>
      <c r="B1882" s="225">
        <f>Лист7!C97</f>
        <v>4</v>
      </c>
      <c r="C1882" s="225">
        <f>Лист7!D97</f>
        <v>4</v>
      </c>
      <c r="D1882" s="225">
        <f>Лист7!E97</f>
        <v>4</v>
      </c>
      <c r="E1882" s="225">
        <f>Лист7!F97</f>
        <v>4</v>
      </c>
      <c r="F1882" s="226"/>
      <c r="G1882" s="226"/>
      <c r="H1882" s="226"/>
      <c r="I1882" s="226"/>
      <c r="J1882" s="226"/>
      <c r="K1882" s="226"/>
      <c r="L1882" s="221"/>
      <c r="M1882" s="221"/>
      <c r="N1882" s="221"/>
    </row>
    <row r="1883" spans="1:14" x14ac:dyDescent="0.3">
      <c r="A1883" s="225" t="str">
        <f>Лист9!B49</f>
        <v xml:space="preserve">Яйцо </v>
      </c>
      <c r="B1883" s="225">
        <f>Лист9!C49</f>
        <v>5</v>
      </c>
      <c r="C1883" s="225">
        <f>Лист9!D49</f>
        <v>10</v>
      </c>
      <c r="D1883" s="225">
        <f>Лист9!E49</f>
        <v>5</v>
      </c>
      <c r="E1883" s="225">
        <f>Лист9!F49</f>
        <v>10</v>
      </c>
      <c r="F1883" s="226"/>
      <c r="G1883" s="226"/>
      <c r="H1883" s="226"/>
      <c r="I1883" s="226"/>
      <c r="J1883" s="226"/>
      <c r="K1883" s="226"/>
      <c r="L1883" s="221"/>
      <c r="M1883" s="221"/>
      <c r="N1883" s="221"/>
    </row>
    <row r="1884" spans="1:14" x14ac:dyDescent="0.3">
      <c r="A1884" s="225" t="str">
        <f>Лист9!B77</f>
        <v xml:space="preserve">Яйцо </v>
      </c>
      <c r="B1884" s="225">
        <f>Лист9!C77</f>
        <v>15</v>
      </c>
      <c r="C1884" s="225">
        <f>Лист9!D77</f>
        <v>19</v>
      </c>
      <c r="D1884" s="225">
        <f>Лист9!E77</f>
        <v>15</v>
      </c>
      <c r="E1884" s="225">
        <f>Лист9!F77</f>
        <v>19</v>
      </c>
      <c r="F1884" s="226"/>
      <c r="G1884" s="226"/>
      <c r="H1884" s="226"/>
      <c r="I1884" s="226"/>
      <c r="J1884" s="226"/>
      <c r="K1884" s="226"/>
      <c r="L1884" s="221"/>
      <c r="M1884" s="221"/>
      <c r="N1884" s="221"/>
    </row>
    <row r="1885" spans="1:14" x14ac:dyDescent="0.3">
      <c r="A1885" s="225" t="str">
        <f>Лист10!B48</f>
        <v xml:space="preserve">Яйцо </v>
      </c>
      <c r="B1885" s="225">
        <f>Лист10!C48</f>
        <v>8</v>
      </c>
      <c r="C1885" s="225">
        <f>Лист10!D48</f>
        <v>8</v>
      </c>
      <c r="D1885" s="225">
        <f>Лист10!E48</f>
        <v>8</v>
      </c>
      <c r="E1885" s="225">
        <f>Лист10!F48</f>
        <v>8</v>
      </c>
      <c r="F1885" s="226"/>
      <c r="G1885" s="226"/>
      <c r="H1885" s="226"/>
      <c r="I1885" s="226"/>
      <c r="J1885" s="226"/>
      <c r="K1885" s="226"/>
      <c r="L1885" s="221"/>
      <c r="M1885" s="221"/>
      <c r="N1885" s="221"/>
    </row>
    <row r="1886" spans="1:14" x14ac:dyDescent="0.3">
      <c r="A1886" s="225" t="str">
        <f>Лист11!B85</f>
        <v xml:space="preserve">Яйцо </v>
      </c>
      <c r="B1886" s="225">
        <f>Лист11!C85</f>
        <v>8</v>
      </c>
      <c r="C1886" s="225">
        <f>Лист11!D85</f>
        <v>8</v>
      </c>
      <c r="D1886" s="225">
        <f>Лист11!E85</f>
        <v>8</v>
      </c>
      <c r="E1886" s="225">
        <f>Лист11!F85</f>
        <v>8</v>
      </c>
      <c r="F1886" s="226"/>
      <c r="G1886" s="226"/>
      <c r="H1886" s="226"/>
      <c r="I1886" s="226"/>
      <c r="J1886" s="226"/>
      <c r="K1886" s="226"/>
      <c r="L1886" s="221"/>
      <c r="M1886" s="221"/>
      <c r="N1886" s="221"/>
    </row>
    <row r="1887" spans="1:14" x14ac:dyDescent="0.3">
      <c r="A1887" s="225" t="str">
        <f>Лист12!B48</f>
        <v xml:space="preserve">Яйцо </v>
      </c>
      <c r="B1887" s="225">
        <f>Лист12!C48</f>
        <v>1</v>
      </c>
      <c r="C1887" s="225">
        <f>Лист12!D48</f>
        <v>2</v>
      </c>
      <c r="D1887" s="225">
        <f>Лист12!E48</f>
        <v>1</v>
      </c>
      <c r="E1887" s="225">
        <f>Лист12!F48</f>
        <v>2</v>
      </c>
      <c r="F1887" s="226"/>
      <c r="G1887" s="226"/>
      <c r="H1887" s="226"/>
      <c r="I1887" s="226"/>
      <c r="J1887" s="226"/>
      <c r="K1887" s="226"/>
      <c r="L1887" s="221"/>
      <c r="M1887" s="221"/>
      <c r="N1887" s="221"/>
    </row>
    <row r="1888" spans="1:14" x14ac:dyDescent="0.3">
      <c r="A1888" s="225" t="str">
        <f>Лист12!B91</f>
        <v xml:space="preserve">Яйцо </v>
      </c>
      <c r="B1888" s="225">
        <f>Лист12!C91</f>
        <v>23</v>
      </c>
      <c r="C1888" s="225">
        <f>Лист12!D91</f>
        <v>25</v>
      </c>
      <c r="D1888" s="225">
        <f>Лист12!E91</f>
        <v>23</v>
      </c>
      <c r="E1888" s="225">
        <f>Лист12!F91</f>
        <v>25</v>
      </c>
      <c r="F1888" s="226"/>
      <c r="G1888" s="226"/>
      <c r="H1888" s="226"/>
      <c r="I1888" s="226"/>
      <c r="J1888" s="226"/>
      <c r="K1888" s="226"/>
      <c r="L1888" s="221"/>
      <c r="M1888" s="221"/>
      <c r="N1888" s="221"/>
    </row>
    <row r="1889" spans="1:14" x14ac:dyDescent="0.3">
      <c r="A1889" s="225" t="str">
        <f>Лист12!B102</f>
        <v xml:space="preserve">Яйцо </v>
      </c>
      <c r="B1889" s="225">
        <f>Лист12!C102</f>
        <v>5</v>
      </c>
      <c r="C1889" s="225">
        <f>Лист12!D102</f>
        <v>5</v>
      </c>
      <c r="D1889" s="225">
        <f>Лист12!E102</f>
        <v>5</v>
      </c>
      <c r="E1889" s="225">
        <f>Лист12!F102</f>
        <v>5</v>
      </c>
      <c r="F1889" s="226"/>
      <c r="G1889" s="226"/>
      <c r="H1889" s="226"/>
      <c r="I1889" s="226"/>
      <c r="J1889" s="226"/>
      <c r="K1889" s="226"/>
      <c r="L1889" s="221"/>
      <c r="M1889" s="221"/>
      <c r="N1889" s="221"/>
    </row>
    <row r="1890" spans="1:14" x14ac:dyDescent="0.3">
      <c r="A1890" s="225" t="str">
        <f>Лист13!B86</f>
        <v xml:space="preserve">Яйцо </v>
      </c>
      <c r="B1890" s="225">
        <f>Лист13!C86</f>
        <v>12</v>
      </c>
      <c r="C1890" s="225">
        <f>Лист13!D86</f>
        <v>14</v>
      </c>
      <c r="D1890" s="225">
        <f>Лист13!E86</f>
        <v>12</v>
      </c>
      <c r="E1890" s="225">
        <f>Лист13!F86</f>
        <v>14</v>
      </c>
      <c r="F1890" s="226"/>
      <c r="G1890" s="226"/>
      <c r="H1890" s="226"/>
      <c r="I1890" s="226"/>
      <c r="J1890" s="226"/>
      <c r="K1890" s="226"/>
      <c r="L1890" s="221"/>
      <c r="M1890" s="221"/>
      <c r="N1890" s="221"/>
    </row>
    <row r="1891" spans="1:14" x14ac:dyDescent="0.3">
      <c r="A1891" s="225" t="str">
        <f>Лист16!B40</f>
        <v xml:space="preserve">Яйцо </v>
      </c>
      <c r="B1891" s="225">
        <f>Лист16!C40</f>
        <v>5</v>
      </c>
      <c r="C1891" s="225">
        <f>Лист16!D40</f>
        <v>10</v>
      </c>
      <c r="D1891" s="225">
        <f>Лист16!E40</f>
        <v>5</v>
      </c>
      <c r="E1891" s="225">
        <f>Лист16!F40</f>
        <v>10</v>
      </c>
      <c r="F1891" s="226"/>
      <c r="G1891" s="226"/>
      <c r="H1891" s="226"/>
      <c r="I1891" s="226"/>
      <c r="J1891" s="226"/>
      <c r="K1891" s="226"/>
      <c r="L1891" s="221"/>
      <c r="M1891" s="221"/>
      <c r="N1891" s="221"/>
    </row>
    <row r="1892" spans="1:14" x14ac:dyDescent="0.3">
      <c r="A1892" s="225" t="str">
        <f>Лист17!B86</f>
        <v xml:space="preserve">Яйцо </v>
      </c>
      <c r="B1892" s="225">
        <f>Лист17!C86</f>
        <v>5</v>
      </c>
      <c r="C1892" s="225">
        <f>Лист17!D86</f>
        <v>5</v>
      </c>
      <c r="D1892" s="225">
        <f>Лист17!E86</f>
        <v>5</v>
      </c>
      <c r="E1892" s="225">
        <f>Лист17!F86</f>
        <v>5</v>
      </c>
      <c r="F1892" s="220"/>
      <c r="G1892" s="220"/>
      <c r="H1892" s="220"/>
      <c r="I1892" s="220"/>
      <c r="J1892" s="220"/>
      <c r="K1892" s="220"/>
      <c r="L1892" s="220"/>
      <c r="M1892" s="220"/>
      <c r="N1892" s="220"/>
    </row>
    <row r="1893" spans="1:14" x14ac:dyDescent="0.3">
      <c r="A1893" s="225" t="str">
        <f>Лист18!B85</f>
        <v xml:space="preserve">Яйцо </v>
      </c>
      <c r="B1893" s="225">
        <f>Лист18!C85</f>
        <v>12</v>
      </c>
      <c r="C1893" s="225">
        <f>Лист18!D85</f>
        <v>16</v>
      </c>
      <c r="D1893" s="225">
        <f>Лист18!E85</f>
        <v>12</v>
      </c>
      <c r="E1893" s="225">
        <f>Лист18!F85</f>
        <v>16</v>
      </c>
      <c r="F1893" s="220"/>
      <c r="G1893" s="220"/>
      <c r="H1893" s="220"/>
      <c r="I1893" s="220"/>
      <c r="J1893" s="220"/>
      <c r="K1893" s="220"/>
      <c r="L1893" s="220"/>
      <c r="M1893" s="220"/>
      <c r="N1893" s="220"/>
    </row>
    <row r="1894" spans="1:14" x14ac:dyDescent="0.3">
      <c r="A1894" s="225" t="str">
        <f>Лист19!B58</f>
        <v xml:space="preserve">Яйцо </v>
      </c>
      <c r="B1894" s="225">
        <f>Лист19!C58</f>
        <v>14</v>
      </c>
      <c r="C1894" s="225">
        <f>Лист19!D58</f>
        <v>17</v>
      </c>
      <c r="D1894" s="225">
        <f>Лист19!E58</f>
        <v>14</v>
      </c>
      <c r="E1894" s="225">
        <f>Лист19!F58</f>
        <v>17</v>
      </c>
      <c r="F1894" s="220"/>
      <c r="G1894" s="220"/>
      <c r="H1894" s="220"/>
      <c r="I1894" s="220"/>
      <c r="J1894" s="220"/>
      <c r="K1894" s="220"/>
      <c r="L1894" s="220"/>
      <c r="M1894" s="220"/>
      <c r="N1894" s="220"/>
    </row>
    <row r="1895" spans="1:14" x14ac:dyDescent="0.3">
      <c r="A1895" s="225" t="str">
        <f>Лист19!B83</f>
        <v xml:space="preserve">Яйцо </v>
      </c>
      <c r="B1895" s="225">
        <f>Лист19!C83</f>
        <v>4</v>
      </c>
      <c r="C1895" s="225">
        <f>Лист19!D83</f>
        <v>4</v>
      </c>
      <c r="D1895" s="225">
        <f>Лист19!E83</f>
        <v>4</v>
      </c>
      <c r="E1895" s="225">
        <f>Лист19!F83</f>
        <v>4</v>
      </c>
      <c r="F1895" s="220"/>
      <c r="G1895" s="220"/>
      <c r="H1895" s="220"/>
      <c r="I1895" s="220"/>
      <c r="J1895" s="220"/>
      <c r="K1895" s="220"/>
      <c r="L1895" s="220"/>
      <c r="M1895" s="220"/>
      <c r="N1895" s="220"/>
    </row>
    <row r="1896" spans="1:14" x14ac:dyDescent="0.3">
      <c r="A1896" s="225" t="str">
        <f>Лист20!B56</f>
        <v xml:space="preserve">Яйцо </v>
      </c>
      <c r="B1896" s="225">
        <f>Лист20!C56</f>
        <v>5</v>
      </c>
      <c r="C1896" s="225">
        <f>Лист20!D56</f>
        <v>5</v>
      </c>
      <c r="D1896" s="225">
        <f>Лист20!E56</f>
        <v>5</v>
      </c>
      <c r="E1896" s="225">
        <f>Лист20!F56</f>
        <v>5</v>
      </c>
      <c r="F1896" s="220"/>
      <c r="G1896" s="220"/>
      <c r="H1896" s="220"/>
      <c r="I1896" s="220"/>
      <c r="J1896" s="220"/>
      <c r="K1896" s="220"/>
      <c r="L1896" s="220"/>
      <c r="M1896" s="220"/>
      <c r="N1896" s="220"/>
    </row>
    <row r="1897" spans="1:14" x14ac:dyDescent="0.3">
      <c r="A1897" s="225" t="str">
        <f>Лист20!B87</f>
        <v xml:space="preserve">Яйцо </v>
      </c>
      <c r="B1897" s="225">
        <f>Лист20!C87</f>
        <v>23</v>
      </c>
      <c r="C1897" s="225">
        <f>Лист20!D87</f>
        <v>25</v>
      </c>
      <c r="D1897" s="225">
        <f>Лист20!E87</f>
        <v>23</v>
      </c>
      <c r="E1897" s="225">
        <f>Лист20!F87</f>
        <v>25</v>
      </c>
      <c r="F1897" s="220"/>
      <c r="G1897" s="220"/>
      <c r="H1897" s="220"/>
      <c r="I1897" s="220"/>
      <c r="J1897" s="220"/>
      <c r="K1897" s="220"/>
      <c r="L1897" s="220"/>
      <c r="M1897" s="220"/>
      <c r="N1897" s="220"/>
    </row>
    <row r="1898" spans="1:14" x14ac:dyDescent="0.3">
      <c r="A1898" s="225" t="str">
        <f>Лист12!B53</f>
        <v xml:space="preserve">Яйцо  </v>
      </c>
      <c r="B1898" s="225">
        <f>Лист12!C53</f>
        <v>6</v>
      </c>
      <c r="C1898" s="225">
        <f>Лист12!D53</f>
        <v>6</v>
      </c>
      <c r="D1898" s="225">
        <f>Лист12!E53</f>
        <v>6</v>
      </c>
      <c r="E1898" s="225">
        <f>Лист12!F53</f>
        <v>6</v>
      </c>
      <c r="F1898" s="220"/>
      <c r="G1898" s="220"/>
      <c r="H1898" s="220"/>
      <c r="I1898" s="220"/>
      <c r="J1898" s="220"/>
      <c r="K1898" s="220"/>
      <c r="L1898" s="220"/>
      <c r="M1898" s="220"/>
      <c r="N1898" s="220"/>
    </row>
    <row r="1899" spans="1:14" hidden="1" x14ac:dyDescent="0.3">
      <c r="A1899" s="225"/>
      <c r="B1899" s="225"/>
      <c r="C1899" s="225"/>
      <c r="D1899" s="225"/>
      <c r="E1899" s="225"/>
      <c r="F1899" s="220"/>
      <c r="G1899" s="220"/>
      <c r="H1899" s="220"/>
      <c r="I1899" s="220"/>
      <c r="J1899" s="220"/>
      <c r="K1899" s="220"/>
      <c r="L1899" s="220"/>
      <c r="M1899" s="220"/>
      <c r="N1899" s="220"/>
    </row>
    <row r="1900" spans="1:14" hidden="1" x14ac:dyDescent="0.3">
      <c r="A1900" s="225"/>
      <c r="B1900" s="225"/>
      <c r="C1900" s="225"/>
      <c r="D1900" s="225"/>
      <c r="E1900" s="225"/>
      <c r="F1900" s="220"/>
      <c r="G1900" s="220"/>
      <c r="H1900" s="220"/>
      <c r="I1900" s="220"/>
      <c r="J1900" s="220"/>
      <c r="K1900" s="220"/>
      <c r="L1900" s="220"/>
      <c r="M1900" s="220"/>
      <c r="N1900" s="220"/>
    </row>
    <row r="1901" spans="1:14" hidden="1" x14ac:dyDescent="0.3">
      <c r="A1901" s="225"/>
      <c r="B1901" s="225"/>
      <c r="C1901" s="225"/>
      <c r="D1901" s="225"/>
      <c r="E1901" s="225"/>
      <c r="F1901" s="220"/>
      <c r="G1901" s="220"/>
      <c r="H1901" s="220"/>
      <c r="I1901" s="220"/>
      <c r="J1901" s="220"/>
      <c r="K1901" s="220"/>
      <c r="L1901" s="220"/>
      <c r="M1901" s="220"/>
      <c r="N1901" s="220"/>
    </row>
    <row r="1902" spans="1:14" hidden="1" x14ac:dyDescent="0.3">
      <c r="A1902" s="225"/>
      <c r="B1902" s="225"/>
      <c r="C1902" s="225"/>
      <c r="D1902" s="225"/>
      <c r="E1902" s="225"/>
      <c r="F1902" s="220"/>
      <c r="G1902" s="220"/>
      <c r="H1902" s="220"/>
      <c r="I1902" s="220"/>
      <c r="J1902" s="220"/>
      <c r="K1902" s="220"/>
      <c r="L1902" s="220"/>
      <c r="M1902" s="220"/>
      <c r="N1902" s="220"/>
    </row>
    <row r="1903" spans="1:14" hidden="1" x14ac:dyDescent="0.3">
      <c r="A1903" s="225"/>
      <c r="B1903" s="225"/>
      <c r="C1903" s="225"/>
      <c r="D1903" s="225"/>
      <c r="E1903" s="225"/>
      <c r="F1903" s="220"/>
      <c r="G1903" s="220"/>
      <c r="H1903" s="220"/>
      <c r="I1903" s="220"/>
      <c r="J1903" s="220"/>
      <c r="K1903" s="220"/>
      <c r="L1903" s="220"/>
      <c r="M1903" s="220"/>
      <c r="N1903" s="220"/>
    </row>
    <row r="1904" spans="1:14" hidden="1" x14ac:dyDescent="0.3">
      <c r="A1904" s="225"/>
      <c r="B1904" s="225"/>
      <c r="C1904" s="225"/>
      <c r="D1904" s="225"/>
      <c r="E1904" s="225"/>
      <c r="F1904" s="220"/>
      <c r="G1904" s="220"/>
      <c r="H1904" s="220"/>
      <c r="I1904" s="220"/>
      <c r="J1904" s="220"/>
      <c r="K1904" s="220"/>
      <c r="L1904" s="220"/>
      <c r="M1904" s="220"/>
      <c r="N1904" s="220"/>
    </row>
  </sheetData>
  <autoFilter ref="A1:E1904">
    <filterColumn colId="0">
      <filters>
        <filter val="Апельсины"/>
        <filter val="Батон"/>
        <filter val="Батон (порционно)"/>
        <filter val="Вафли"/>
        <filter val="Говядина бескостная"/>
        <filter val="Говядина на кости"/>
        <filter val="Горох шлифованный"/>
        <filter val="Горошек консервированный"/>
        <filter val="Груши"/>
        <filter val="Дрожжи прессованные"/>
        <filter val="Изюм"/>
        <filter val="Или капуста очищенная (п/ф)"/>
        <filter val="Или картофель очищенный (п/ф)"/>
        <filter val="Или лук репчатый очищенный (п/ф"/>
        <filter val="Или лук репчатый очищенный (п/ф)"/>
        <filter val="Или морковь очищенная (п/ф)"/>
        <filter val="Или свекла очищенная (п/ф)"/>
        <filter val="Какао-напиток б/раст"/>
        <filter val="Кальмары"/>
        <filter val="Капуста  белокочанная"/>
        <filter val="Капуста белокочанная"/>
        <filter val="Картофель   с 01.01. по 28-29.02.-35%"/>
        <filter val="Картофель   с 01.03. по 31.08.-40%"/>
        <filter val="Картофель   с 01.09. по 31.10.-25%"/>
        <filter val="Картофель   с 01.11. по 31.12.-30%"/>
        <filter val="Кисломолочный продукт"/>
        <filter val="Консерва рыбная"/>
        <filter val="Крахмал картофельный"/>
        <filter val="Крупа геркулесовая"/>
        <filter val="Крупа гречневая"/>
        <filter val="Крупа манная"/>
        <filter val="Крупа перловая"/>
        <filter val="Крупа пшеничная"/>
        <filter val="Крупа пшенная"/>
        <filter val="Крупа рисовая"/>
        <filter val="Крупа ячневая"/>
        <filter val="Курага"/>
        <filter val="Куры"/>
        <filter val="Лимон"/>
        <filter val="Лук репчатый х/о-16%"/>
        <filter val="Лук репчатый, х/о-16%"/>
        <filter val="Макаронные изделия"/>
        <filter val="Масло растительное"/>
        <filter val="Масло сливочное"/>
        <filter val="Молоко"/>
        <filter val="Молоко сгущеннное"/>
        <filter val="Молоко сгущенное"/>
        <filter val="Морковь  с 1.09-31.12, х/о 20%_x000a_          _x000a_"/>
        <filter val="Морковь 01.01-31.08, х/о-25%"/>
        <filter val="Мука  пшеничная"/>
        <filter val="Мука пшеничная"/>
        <filter val="Напиток кофейный"/>
        <filter val="Огурцы соленые"/>
        <filter val="Печень"/>
        <filter val="Печенье затяжное"/>
        <filter val="Печенье сахарное"/>
        <filter val="Плоды свежие"/>
        <filter val="Повидло"/>
        <filter val="Помидоры консервированные"/>
        <filter val="Пряник"/>
        <filter val="Сахар ( песок)"/>
        <filter val="Сахар (песок)"/>
        <filter val="Свекла с 01.01-31.08, х/о-25%"/>
        <filter val="Свекла с 1.09-31.12, х/о 20%"/>
        <filter val="Сельдь с/с"/>
        <filter val="Сметана"/>
        <filter val="Сок"/>
        <filter val="Соль йодированная"/>
        <filter val="Сухофрукты"/>
        <filter val="Сыр"/>
        <filter val="Творог"/>
        <filter val="Товрог"/>
        <filter val="Томат - паста"/>
        <filter val="Томатная паста"/>
        <filter val="Томат-паста"/>
        <filter val="Филе рыбы"/>
        <filter val="Хлеб пшеничный"/>
        <filter val="Хлеб ржаной"/>
        <filter val="Чай ч/ байховый"/>
        <filter val="Чернослив"/>
        <filter val="Чеснок"/>
        <filter val="Яблоки"/>
        <filter val="Ягоды свежие"/>
        <filter val="Яйцо"/>
      </filters>
    </filterColumn>
  </autoFilter>
  <pageMargins left="0.70866141732283472" right="0.70866141732283472" top="0.74803149606299213" bottom="0.74803149606299213" header="0.31496062992125984" footer="0.31496062992125984"/>
  <pageSetup paperSize="9" scale="21" orientation="portrait" r:id="rId1"/>
  <rowBreaks count="2" manualBreakCount="2">
    <brk id="1165" max="13" man="1"/>
    <brk id="1445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topLeftCell="A76" zoomScale="40" zoomScaleNormal="100" zoomScaleSheetLayoutView="40" workbookViewId="0">
      <selection activeCell="C44" sqref="C44:P44"/>
    </sheetView>
  </sheetViews>
  <sheetFormatPr defaultRowHeight="38.25" x14ac:dyDescent="0.55000000000000004"/>
  <cols>
    <col min="1" max="1" width="27" style="30" bestFit="1" customWidth="1"/>
    <col min="2" max="2" width="116.28515625" style="14" customWidth="1"/>
    <col min="3" max="3" width="21.85546875" style="14" bestFit="1" customWidth="1"/>
    <col min="4" max="4" width="20.140625" style="14" bestFit="1" customWidth="1"/>
    <col min="5" max="6" width="23.5703125" style="14" bestFit="1" customWidth="1"/>
    <col min="7" max="10" width="16.7109375" style="14" bestFit="1" customWidth="1"/>
    <col min="11" max="12" width="20.140625" style="14" bestFit="1" customWidth="1"/>
    <col min="13" max="14" width="23.5703125" style="14" bestFit="1" customWidth="1"/>
    <col min="15" max="16" width="16.7109375" style="14" bestFit="1" customWidth="1"/>
    <col min="17" max="16384" width="9.140625" style="14"/>
  </cols>
  <sheetData>
    <row r="1" spans="1:16" ht="38.25" customHeight="1" x14ac:dyDescent="0.55000000000000004">
      <c r="A1" s="293" t="s">
        <v>0</v>
      </c>
      <c r="B1" s="294" t="s">
        <v>127</v>
      </c>
      <c r="C1" s="293" t="s">
        <v>2</v>
      </c>
      <c r="D1" s="292"/>
      <c r="E1" s="293" t="s">
        <v>2</v>
      </c>
      <c r="F1" s="292"/>
      <c r="G1" s="297" t="s">
        <v>3</v>
      </c>
      <c r="H1" s="297"/>
      <c r="I1" s="297"/>
      <c r="J1" s="297"/>
      <c r="K1" s="297"/>
      <c r="L1" s="297"/>
      <c r="M1" s="293" t="s">
        <v>4</v>
      </c>
      <c r="N1" s="292"/>
      <c r="O1" s="298" t="s">
        <v>5</v>
      </c>
      <c r="P1" s="298"/>
    </row>
    <row r="2" spans="1:16" x14ac:dyDescent="0.55000000000000004">
      <c r="A2" s="293"/>
      <c r="B2" s="295"/>
      <c r="C2" s="292"/>
      <c r="D2" s="292"/>
      <c r="E2" s="292"/>
      <c r="F2" s="292"/>
      <c r="G2" s="297"/>
      <c r="H2" s="297"/>
      <c r="I2" s="297"/>
      <c r="J2" s="297"/>
      <c r="K2" s="297"/>
      <c r="L2" s="297"/>
      <c r="M2" s="292"/>
      <c r="N2" s="292"/>
      <c r="O2" s="298"/>
      <c r="P2" s="298"/>
    </row>
    <row r="3" spans="1:16" ht="83.25" customHeight="1" x14ac:dyDescent="0.55000000000000004">
      <c r="A3" s="293"/>
      <c r="B3" s="296"/>
      <c r="C3" s="284" t="s">
        <v>6</v>
      </c>
      <c r="D3" s="284" t="s">
        <v>7</v>
      </c>
      <c r="E3" s="284" t="s">
        <v>6</v>
      </c>
      <c r="F3" s="284" t="s">
        <v>7</v>
      </c>
      <c r="G3" s="298" t="s">
        <v>8</v>
      </c>
      <c r="H3" s="298"/>
      <c r="I3" s="298" t="s">
        <v>9</v>
      </c>
      <c r="J3" s="297"/>
      <c r="K3" s="297" t="s">
        <v>10</v>
      </c>
      <c r="L3" s="297"/>
      <c r="M3" s="286"/>
      <c r="N3" s="286"/>
      <c r="O3" s="297" t="s">
        <v>11</v>
      </c>
      <c r="P3" s="297"/>
    </row>
    <row r="4" spans="1:16" x14ac:dyDescent="0.55000000000000004">
      <c r="A4" s="164"/>
      <c r="B4" s="154" t="s">
        <v>12</v>
      </c>
      <c r="C4" s="222" t="s">
        <v>13</v>
      </c>
      <c r="D4" s="222" t="s">
        <v>14</v>
      </c>
      <c r="E4" s="222" t="s">
        <v>15</v>
      </c>
      <c r="F4" s="15" t="s">
        <v>15</v>
      </c>
      <c r="G4" s="15" t="s">
        <v>6</v>
      </c>
      <c r="H4" s="187" t="s">
        <v>7</v>
      </c>
      <c r="I4" s="15" t="s">
        <v>6</v>
      </c>
      <c r="J4" s="187" t="s">
        <v>7</v>
      </c>
      <c r="K4" s="15" t="s">
        <v>6</v>
      </c>
      <c r="L4" s="187" t="s">
        <v>7</v>
      </c>
      <c r="M4" s="15" t="s">
        <v>6</v>
      </c>
      <c r="N4" s="187" t="s">
        <v>7</v>
      </c>
      <c r="O4" s="15" t="s">
        <v>6</v>
      </c>
      <c r="P4" s="187" t="s">
        <v>7</v>
      </c>
    </row>
    <row r="5" spans="1:16" x14ac:dyDescent="0.55000000000000004">
      <c r="A5" s="188" t="s">
        <v>128</v>
      </c>
      <c r="B5" s="189" t="s">
        <v>129</v>
      </c>
      <c r="C5" s="198"/>
      <c r="D5" s="198"/>
      <c r="E5" s="199">
        <v>150</v>
      </c>
      <c r="F5" s="199">
        <v>200</v>
      </c>
      <c r="G5" s="33">
        <v>4.7699999999999996</v>
      </c>
      <c r="H5" s="175">
        <v>6.62</v>
      </c>
      <c r="I5" s="33">
        <v>5.82</v>
      </c>
      <c r="J5" s="175">
        <v>8.11</v>
      </c>
      <c r="K5" s="33">
        <v>16.5</v>
      </c>
      <c r="L5" s="175">
        <v>23.39</v>
      </c>
      <c r="M5" s="33">
        <v>137</v>
      </c>
      <c r="N5" s="175">
        <v>192</v>
      </c>
      <c r="O5" s="33">
        <v>1.43</v>
      </c>
      <c r="P5" s="175">
        <v>1.9</v>
      </c>
    </row>
    <row r="6" spans="1:16" x14ac:dyDescent="0.55000000000000004">
      <c r="A6" s="164"/>
      <c r="B6" s="190" t="s">
        <v>18</v>
      </c>
      <c r="C6" s="201">
        <v>110</v>
      </c>
      <c r="D6" s="201">
        <v>146</v>
      </c>
      <c r="E6" s="201">
        <v>110</v>
      </c>
      <c r="F6" s="201">
        <v>146</v>
      </c>
      <c r="G6" s="33"/>
      <c r="H6" s="175"/>
      <c r="I6" s="33"/>
      <c r="J6" s="175"/>
      <c r="K6" s="33"/>
      <c r="L6" s="175"/>
      <c r="M6" s="33"/>
      <c r="N6" s="175"/>
      <c r="O6" s="33"/>
      <c r="P6" s="175"/>
    </row>
    <row r="7" spans="1:16" x14ac:dyDescent="0.55000000000000004">
      <c r="A7" s="164"/>
      <c r="B7" s="190" t="s">
        <v>22</v>
      </c>
      <c r="C7" s="201">
        <v>3</v>
      </c>
      <c r="D7" s="201">
        <v>4</v>
      </c>
      <c r="E7" s="201">
        <v>3</v>
      </c>
      <c r="F7" s="201">
        <v>4</v>
      </c>
      <c r="G7" s="33"/>
      <c r="H7" s="175"/>
      <c r="I7" s="33"/>
      <c r="J7" s="175"/>
      <c r="K7" s="33"/>
      <c r="L7" s="175"/>
      <c r="M7" s="33"/>
      <c r="N7" s="175"/>
      <c r="O7" s="33"/>
      <c r="P7" s="175"/>
    </row>
    <row r="8" spans="1:16" x14ac:dyDescent="0.55000000000000004">
      <c r="A8" s="164"/>
      <c r="B8" s="190" t="s">
        <v>29</v>
      </c>
      <c r="C8" s="55">
        <v>2.5</v>
      </c>
      <c r="D8" s="55">
        <v>3</v>
      </c>
      <c r="E8" s="49">
        <v>2.5</v>
      </c>
      <c r="F8" s="49">
        <v>3</v>
      </c>
      <c r="G8" s="200"/>
      <c r="H8" s="200"/>
      <c r="I8" s="200"/>
      <c r="J8" s="200"/>
      <c r="K8" s="200"/>
      <c r="L8" s="200"/>
      <c r="M8" s="200"/>
      <c r="N8" s="200"/>
      <c r="O8" s="200"/>
      <c r="P8" s="200"/>
    </row>
    <row r="9" spans="1:16" x14ac:dyDescent="0.55000000000000004">
      <c r="A9" s="164"/>
      <c r="B9" s="190" t="s">
        <v>54</v>
      </c>
      <c r="C9" s="201">
        <v>14</v>
      </c>
      <c r="D9" s="201">
        <v>21</v>
      </c>
      <c r="E9" s="201">
        <v>14</v>
      </c>
      <c r="F9" s="201">
        <v>21</v>
      </c>
      <c r="G9" s="200"/>
      <c r="H9" s="200"/>
      <c r="I9" s="200"/>
      <c r="J9" s="200"/>
      <c r="K9" s="200"/>
      <c r="L9" s="200"/>
      <c r="M9" s="200"/>
      <c r="N9" s="200"/>
      <c r="O9" s="200"/>
      <c r="P9" s="200"/>
    </row>
    <row r="10" spans="1:16" x14ac:dyDescent="0.55000000000000004">
      <c r="A10" s="188" t="s">
        <v>130</v>
      </c>
      <c r="B10" s="189" t="s">
        <v>131</v>
      </c>
      <c r="C10" s="198"/>
      <c r="D10" s="198"/>
      <c r="E10" s="199">
        <v>180</v>
      </c>
      <c r="F10" s="199">
        <v>200</v>
      </c>
      <c r="G10" s="200">
        <v>1.3</v>
      </c>
      <c r="H10" s="200">
        <v>1.5</v>
      </c>
      <c r="I10" s="200">
        <v>1.92</v>
      </c>
      <c r="J10" s="200">
        <v>2.2400000000000002</v>
      </c>
      <c r="K10" s="200">
        <v>13.8</v>
      </c>
      <c r="L10" s="200">
        <v>16.260000000000002</v>
      </c>
      <c r="M10" s="200">
        <f>G10*4+I10*9+K10*4</f>
        <v>77.680000000000007</v>
      </c>
      <c r="N10" s="200">
        <f>H10*4+J10*9+L10*4</f>
        <v>91.200000000000017</v>
      </c>
      <c r="O10" s="200">
        <v>0.78</v>
      </c>
      <c r="P10" s="200">
        <v>0.91</v>
      </c>
    </row>
    <row r="11" spans="1:16" x14ac:dyDescent="0.55000000000000004">
      <c r="A11" s="164"/>
      <c r="B11" s="190" t="s">
        <v>18</v>
      </c>
      <c r="C11" s="201">
        <v>60</v>
      </c>
      <c r="D11" s="201">
        <v>70</v>
      </c>
      <c r="E11" s="201">
        <v>60</v>
      </c>
      <c r="F11" s="201">
        <v>70</v>
      </c>
      <c r="G11" s="200"/>
      <c r="H11" s="200"/>
      <c r="I11" s="200"/>
      <c r="J11" s="200"/>
      <c r="K11" s="200"/>
      <c r="L11" s="200"/>
      <c r="M11" s="200"/>
      <c r="N11" s="200"/>
      <c r="O11" s="200"/>
      <c r="P11" s="200"/>
    </row>
    <row r="12" spans="1:16" x14ac:dyDescent="0.55000000000000004">
      <c r="A12" s="164"/>
      <c r="B12" s="190" t="s">
        <v>75</v>
      </c>
      <c r="C12" s="229">
        <v>0.47</v>
      </c>
      <c r="D12" s="229">
        <v>0.56000000000000005</v>
      </c>
      <c r="E12" s="229">
        <v>0.47</v>
      </c>
      <c r="F12" s="229">
        <v>0.56000000000000005</v>
      </c>
      <c r="G12" s="200"/>
      <c r="H12" s="200"/>
      <c r="I12" s="200"/>
      <c r="J12" s="200"/>
      <c r="K12" s="200"/>
      <c r="L12" s="200"/>
      <c r="M12" s="200"/>
      <c r="N12" s="200"/>
      <c r="O12" s="200"/>
      <c r="P12" s="200"/>
    </row>
    <row r="13" spans="1:16" x14ac:dyDescent="0.55000000000000004">
      <c r="A13" s="164"/>
      <c r="B13" s="190" t="s">
        <v>22</v>
      </c>
      <c r="C13" s="201">
        <v>11</v>
      </c>
      <c r="D13" s="201">
        <v>13</v>
      </c>
      <c r="E13" s="201">
        <v>11</v>
      </c>
      <c r="F13" s="201">
        <v>13</v>
      </c>
      <c r="G13" s="200"/>
      <c r="H13" s="200"/>
      <c r="I13" s="200"/>
      <c r="J13" s="200"/>
      <c r="K13" s="200"/>
      <c r="L13" s="200"/>
      <c r="M13" s="200"/>
      <c r="N13" s="200"/>
      <c r="O13" s="200"/>
      <c r="P13" s="200"/>
    </row>
    <row r="14" spans="1:16" x14ac:dyDescent="0.55000000000000004">
      <c r="A14" s="188" t="s">
        <v>132</v>
      </c>
      <c r="B14" s="189" t="s">
        <v>93</v>
      </c>
      <c r="C14" s="198"/>
      <c r="D14" s="198"/>
      <c r="E14" s="170">
        <v>37</v>
      </c>
      <c r="F14" s="170">
        <v>51</v>
      </c>
      <c r="G14" s="200">
        <v>1.48</v>
      </c>
      <c r="H14" s="200">
        <v>1.8</v>
      </c>
      <c r="I14" s="200">
        <v>4.99</v>
      </c>
      <c r="J14" s="200">
        <v>6.88</v>
      </c>
      <c r="K14" s="200">
        <v>13.8</v>
      </c>
      <c r="L14" s="200">
        <v>18</v>
      </c>
      <c r="M14" s="200">
        <f>G14*4+I14*9+K14*4</f>
        <v>106.03</v>
      </c>
      <c r="N14" s="200">
        <f>H14*4+J14*9+L14*4</f>
        <v>141.12</v>
      </c>
      <c r="O14" s="200">
        <v>0</v>
      </c>
      <c r="P14" s="200">
        <v>0</v>
      </c>
    </row>
    <row r="15" spans="1:16" x14ac:dyDescent="0.55000000000000004">
      <c r="A15" s="164"/>
      <c r="B15" s="190" t="s">
        <v>30</v>
      </c>
      <c r="C15" s="201">
        <v>32</v>
      </c>
      <c r="D15" s="201">
        <v>46</v>
      </c>
      <c r="E15" s="201">
        <v>32</v>
      </c>
      <c r="F15" s="201">
        <v>46</v>
      </c>
      <c r="G15" s="200"/>
      <c r="H15" s="200"/>
      <c r="I15" s="200"/>
      <c r="J15" s="200"/>
      <c r="K15" s="200"/>
      <c r="L15" s="200"/>
      <c r="M15" s="200"/>
      <c r="N15" s="200"/>
      <c r="O15" s="200"/>
      <c r="P15" s="200"/>
    </row>
    <row r="16" spans="1:16" s="186" customFormat="1" x14ac:dyDescent="0.55000000000000004">
      <c r="A16" s="164"/>
      <c r="B16" s="190" t="s">
        <v>29</v>
      </c>
      <c r="C16" s="201">
        <v>5</v>
      </c>
      <c r="D16" s="201">
        <v>5</v>
      </c>
      <c r="E16" s="201">
        <v>5</v>
      </c>
      <c r="F16" s="201">
        <v>5</v>
      </c>
      <c r="G16" s="200"/>
      <c r="H16" s="200"/>
      <c r="I16" s="200"/>
      <c r="J16" s="200"/>
      <c r="K16" s="200"/>
      <c r="L16" s="200"/>
      <c r="M16" s="200"/>
      <c r="N16" s="200"/>
      <c r="O16" s="200"/>
      <c r="P16" s="200"/>
    </row>
    <row r="17" spans="1:16" x14ac:dyDescent="0.55000000000000004">
      <c r="A17" s="164"/>
      <c r="B17" s="189" t="s">
        <v>32</v>
      </c>
      <c r="C17" s="198"/>
      <c r="D17" s="198"/>
      <c r="E17" s="34">
        <f t="shared" ref="E17:P17" si="0">E5+E10+E14</f>
        <v>367</v>
      </c>
      <c r="F17" s="34">
        <f t="shared" si="0"/>
        <v>451</v>
      </c>
      <c r="G17" s="34">
        <f t="shared" si="0"/>
        <v>7.5499999999999989</v>
      </c>
      <c r="H17" s="34">
        <f t="shared" si="0"/>
        <v>9.9200000000000017</v>
      </c>
      <c r="I17" s="34">
        <f t="shared" si="0"/>
        <v>12.73</v>
      </c>
      <c r="J17" s="34">
        <f t="shared" si="0"/>
        <v>17.23</v>
      </c>
      <c r="K17" s="34">
        <f t="shared" si="0"/>
        <v>44.1</v>
      </c>
      <c r="L17" s="34">
        <f t="shared" si="0"/>
        <v>57.650000000000006</v>
      </c>
      <c r="M17" s="34">
        <f t="shared" si="0"/>
        <v>320.71000000000004</v>
      </c>
      <c r="N17" s="34">
        <f t="shared" si="0"/>
        <v>424.32000000000005</v>
      </c>
      <c r="O17" s="34">
        <f t="shared" si="0"/>
        <v>2.21</v>
      </c>
      <c r="P17" s="34">
        <f t="shared" si="0"/>
        <v>2.81</v>
      </c>
    </row>
    <row r="18" spans="1:16" x14ac:dyDescent="0.55000000000000004">
      <c r="A18" s="164"/>
      <c r="B18" s="154" t="s">
        <v>31</v>
      </c>
      <c r="C18" s="200"/>
      <c r="D18" s="200"/>
      <c r="E18" s="175"/>
      <c r="F18" s="175"/>
      <c r="G18" s="200"/>
      <c r="H18" s="200"/>
      <c r="I18" s="200"/>
      <c r="J18" s="200"/>
      <c r="K18" s="200"/>
      <c r="L18" s="200"/>
      <c r="M18" s="200"/>
      <c r="N18" s="200"/>
      <c r="O18" s="200"/>
      <c r="P18" s="200"/>
    </row>
    <row r="19" spans="1:16" x14ac:dyDescent="0.55000000000000004">
      <c r="A19" s="188" t="s">
        <v>133</v>
      </c>
      <c r="B19" s="146" t="s">
        <v>34</v>
      </c>
      <c r="C19" s="19">
        <v>125</v>
      </c>
      <c r="D19" s="19">
        <v>125</v>
      </c>
      <c r="E19" s="228">
        <v>125</v>
      </c>
      <c r="F19" s="228">
        <v>125</v>
      </c>
      <c r="G19" s="249">
        <v>0.13</v>
      </c>
      <c r="H19" s="249">
        <v>0.13</v>
      </c>
      <c r="I19" s="249">
        <v>0</v>
      </c>
      <c r="J19" s="249">
        <v>0</v>
      </c>
      <c r="K19" s="249">
        <v>11.38</v>
      </c>
      <c r="L19" s="249">
        <v>11.38</v>
      </c>
      <c r="M19" s="249">
        <v>46.25</v>
      </c>
      <c r="N19" s="249">
        <v>46.25</v>
      </c>
      <c r="O19" s="249">
        <v>2.5</v>
      </c>
      <c r="P19" s="249">
        <v>2.5</v>
      </c>
    </row>
    <row r="20" spans="1:16" x14ac:dyDescent="0.55000000000000004">
      <c r="A20" s="164"/>
      <c r="B20" s="189" t="s">
        <v>32</v>
      </c>
      <c r="C20" s="198"/>
      <c r="D20" s="198"/>
      <c r="E20" s="34">
        <f>E19</f>
        <v>125</v>
      </c>
      <c r="F20" s="34">
        <f t="shared" ref="F20:P20" si="1">F19</f>
        <v>125</v>
      </c>
      <c r="G20" s="34">
        <f t="shared" si="1"/>
        <v>0.13</v>
      </c>
      <c r="H20" s="34">
        <f t="shared" si="1"/>
        <v>0.13</v>
      </c>
      <c r="I20" s="34">
        <f t="shared" si="1"/>
        <v>0</v>
      </c>
      <c r="J20" s="34">
        <f t="shared" si="1"/>
        <v>0</v>
      </c>
      <c r="K20" s="34">
        <f t="shared" si="1"/>
        <v>11.38</v>
      </c>
      <c r="L20" s="34">
        <f t="shared" si="1"/>
        <v>11.38</v>
      </c>
      <c r="M20" s="34">
        <f t="shared" si="1"/>
        <v>46.25</v>
      </c>
      <c r="N20" s="34">
        <f t="shared" si="1"/>
        <v>46.25</v>
      </c>
      <c r="O20" s="34">
        <f t="shared" si="1"/>
        <v>2.5</v>
      </c>
      <c r="P20" s="34">
        <f t="shared" si="1"/>
        <v>2.5</v>
      </c>
    </row>
    <row r="21" spans="1:16" x14ac:dyDescent="0.55000000000000004">
      <c r="A21" s="164"/>
      <c r="B21" s="154" t="s">
        <v>35</v>
      </c>
      <c r="C21" s="200"/>
      <c r="D21" s="200"/>
      <c r="E21" s="175"/>
      <c r="F21" s="175"/>
      <c r="G21" s="202"/>
      <c r="H21" s="202"/>
      <c r="I21" s="202"/>
      <c r="J21" s="202"/>
      <c r="K21" s="202"/>
      <c r="L21" s="202"/>
      <c r="M21" s="202"/>
      <c r="N21" s="202"/>
      <c r="O21" s="202"/>
      <c r="P21" s="202"/>
    </row>
    <row r="22" spans="1:16" x14ac:dyDescent="0.55000000000000004">
      <c r="A22" s="188" t="s">
        <v>134</v>
      </c>
      <c r="B22" s="189" t="s">
        <v>135</v>
      </c>
      <c r="C22" s="198"/>
      <c r="D22" s="198"/>
      <c r="E22" s="199">
        <v>45</v>
      </c>
      <c r="F22" s="199">
        <v>60</v>
      </c>
      <c r="G22" s="202">
        <v>0.41</v>
      </c>
      <c r="H22" s="202">
        <v>0.55000000000000004</v>
      </c>
      <c r="I22" s="202">
        <v>4.08</v>
      </c>
      <c r="J22" s="202">
        <v>5.44</v>
      </c>
      <c r="K22" s="202">
        <v>4.0599999999999996</v>
      </c>
      <c r="L22" s="202">
        <v>5.41</v>
      </c>
      <c r="M22" s="202">
        <v>55</v>
      </c>
      <c r="N22" s="202">
        <v>73.33</v>
      </c>
      <c r="O22" s="202">
        <v>2.36</v>
      </c>
      <c r="P22" s="202">
        <v>3.15</v>
      </c>
    </row>
    <row r="23" spans="1:16" x14ac:dyDescent="0.55000000000000004">
      <c r="A23" s="164"/>
      <c r="B23" s="190" t="s">
        <v>22</v>
      </c>
      <c r="C23" s="201">
        <v>1</v>
      </c>
      <c r="D23" s="201">
        <v>2</v>
      </c>
      <c r="E23" s="201">
        <v>1</v>
      </c>
      <c r="F23" s="201">
        <v>2</v>
      </c>
      <c r="G23" s="202"/>
      <c r="H23" s="202"/>
      <c r="I23" s="202"/>
      <c r="J23" s="202"/>
      <c r="K23" s="202"/>
      <c r="L23" s="202"/>
      <c r="M23" s="202"/>
      <c r="N23" s="202"/>
      <c r="O23" s="202"/>
      <c r="P23" s="202"/>
    </row>
    <row r="24" spans="1:16" ht="43.5" customHeight="1" x14ac:dyDescent="0.55000000000000004">
      <c r="A24" s="164"/>
      <c r="B24" s="192" t="s">
        <v>41</v>
      </c>
      <c r="C24" s="209">
        <v>38</v>
      </c>
      <c r="D24" s="201">
        <v>45</v>
      </c>
      <c r="E24" s="205">
        <v>31</v>
      </c>
      <c r="F24" s="205">
        <v>39</v>
      </c>
      <c r="G24" s="202"/>
      <c r="H24" s="202"/>
      <c r="I24" s="202"/>
      <c r="J24" s="202"/>
      <c r="K24" s="202"/>
      <c r="L24" s="202"/>
      <c r="M24" s="202"/>
      <c r="N24" s="202"/>
      <c r="O24" s="202"/>
      <c r="P24" s="202"/>
    </row>
    <row r="25" spans="1:16" x14ac:dyDescent="0.55000000000000004">
      <c r="A25" s="164"/>
      <c r="B25" s="192" t="s">
        <v>42</v>
      </c>
      <c r="C25" s="209">
        <v>38</v>
      </c>
      <c r="D25" s="201">
        <v>48</v>
      </c>
      <c r="E25" s="205">
        <v>31</v>
      </c>
      <c r="F25" s="205">
        <v>39</v>
      </c>
      <c r="G25" s="202"/>
      <c r="H25" s="202"/>
      <c r="I25" s="202"/>
      <c r="J25" s="202"/>
      <c r="K25" s="202"/>
      <c r="L25" s="202"/>
      <c r="M25" s="202"/>
      <c r="N25" s="202"/>
      <c r="O25" s="202"/>
      <c r="P25" s="202"/>
    </row>
    <row r="26" spans="1:16" x14ac:dyDescent="0.55000000000000004">
      <c r="A26" s="164"/>
      <c r="B26" s="192" t="s">
        <v>43</v>
      </c>
      <c r="C26" s="158">
        <v>31</v>
      </c>
      <c r="D26" s="207">
        <v>39</v>
      </c>
      <c r="E26" s="205">
        <v>31</v>
      </c>
      <c r="F26" s="205">
        <v>39</v>
      </c>
      <c r="G26" s="202"/>
      <c r="H26" s="202"/>
      <c r="I26" s="202"/>
      <c r="J26" s="202"/>
      <c r="K26" s="202"/>
      <c r="L26" s="202"/>
      <c r="M26" s="202"/>
      <c r="N26" s="202"/>
      <c r="O26" s="202"/>
      <c r="P26" s="202"/>
    </row>
    <row r="27" spans="1:16" x14ac:dyDescent="0.55000000000000004">
      <c r="A27" s="164"/>
      <c r="B27" s="191" t="s">
        <v>136</v>
      </c>
      <c r="C27" s="201">
        <v>15</v>
      </c>
      <c r="D27" s="201">
        <v>21</v>
      </c>
      <c r="E27" s="205">
        <v>13</v>
      </c>
      <c r="F27" s="205">
        <v>18</v>
      </c>
      <c r="G27" s="202"/>
      <c r="H27" s="202"/>
      <c r="I27" s="202"/>
      <c r="J27" s="202"/>
      <c r="K27" s="202"/>
      <c r="L27" s="202"/>
      <c r="M27" s="202"/>
      <c r="N27" s="202"/>
      <c r="O27" s="202"/>
      <c r="P27" s="202"/>
    </row>
    <row r="28" spans="1:16" x14ac:dyDescent="0.55000000000000004">
      <c r="A28" s="164"/>
      <c r="B28" s="190" t="s">
        <v>40</v>
      </c>
      <c r="C28" s="201">
        <v>4</v>
      </c>
      <c r="D28" s="201">
        <v>5</v>
      </c>
      <c r="E28" s="201">
        <v>4</v>
      </c>
      <c r="F28" s="201">
        <v>5</v>
      </c>
      <c r="G28" s="202"/>
      <c r="H28" s="202"/>
      <c r="I28" s="202"/>
      <c r="J28" s="202"/>
      <c r="K28" s="202"/>
      <c r="L28" s="202"/>
      <c r="M28" s="202"/>
      <c r="N28" s="202"/>
      <c r="O28" s="202"/>
      <c r="P28" s="202"/>
    </row>
    <row r="29" spans="1:16" x14ac:dyDescent="0.55000000000000004">
      <c r="A29" s="188" t="s">
        <v>137</v>
      </c>
      <c r="B29" s="193" t="s">
        <v>138</v>
      </c>
      <c r="C29" s="198"/>
      <c r="D29" s="198"/>
      <c r="E29" s="199">
        <v>150</v>
      </c>
      <c r="F29" s="199">
        <v>200</v>
      </c>
      <c r="G29" s="202">
        <v>3.23</v>
      </c>
      <c r="H29" s="202">
        <v>4.2300000000000004</v>
      </c>
      <c r="I29" s="202">
        <v>6.8</v>
      </c>
      <c r="J29" s="202">
        <v>7.81</v>
      </c>
      <c r="K29" s="202">
        <v>7</v>
      </c>
      <c r="L29" s="202">
        <v>9.5299999999999994</v>
      </c>
      <c r="M29" s="202">
        <f>G29*4+I29*9+K29*4</f>
        <v>102.11999999999999</v>
      </c>
      <c r="N29" s="202">
        <f>H29*4+J29*9+L29*4</f>
        <v>125.32999999999998</v>
      </c>
      <c r="O29" s="202">
        <v>5.98</v>
      </c>
      <c r="P29" s="202">
        <v>8.17</v>
      </c>
    </row>
    <row r="30" spans="1:16" ht="46.5" customHeight="1" x14ac:dyDescent="0.55000000000000004">
      <c r="A30" s="164"/>
      <c r="B30" s="194" t="s">
        <v>48</v>
      </c>
      <c r="C30" s="207">
        <v>57</v>
      </c>
      <c r="D30" s="229">
        <v>77</v>
      </c>
      <c r="E30" s="205">
        <v>43</v>
      </c>
      <c r="F30" s="205">
        <v>58</v>
      </c>
      <c r="G30" s="250"/>
      <c r="H30" s="250"/>
      <c r="I30" s="250"/>
      <c r="J30" s="250"/>
      <c r="K30" s="250"/>
      <c r="L30" s="250"/>
      <c r="M30" s="250"/>
      <c r="N30" s="250"/>
      <c r="O30" s="250"/>
      <c r="P30" s="250"/>
    </row>
    <row r="31" spans="1:16" ht="40.5" customHeight="1" x14ac:dyDescent="0.55000000000000004">
      <c r="A31" s="164"/>
      <c r="B31" s="194" t="s">
        <v>49</v>
      </c>
      <c r="C31" s="207">
        <v>61</v>
      </c>
      <c r="D31" s="229">
        <v>83</v>
      </c>
      <c r="E31" s="205">
        <v>43</v>
      </c>
      <c r="F31" s="205">
        <v>58</v>
      </c>
      <c r="G31" s="202"/>
      <c r="H31" s="202"/>
      <c r="I31" s="202"/>
      <c r="J31" s="202"/>
      <c r="K31" s="202"/>
      <c r="L31" s="202"/>
      <c r="M31" s="202"/>
      <c r="N31" s="202"/>
      <c r="O31" s="202"/>
      <c r="P31" s="202"/>
    </row>
    <row r="32" spans="1:16" ht="42.75" customHeight="1" x14ac:dyDescent="0.55000000000000004">
      <c r="A32" s="164"/>
      <c r="B32" s="194" t="s">
        <v>50</v>
      </c>
      <c r="C32" s="207">
        <v>66</v>
      </c>
      <c r="D32" s="229">
        <v>89</v>
      </c>
      <c r="E32" s="205">
        <v>43</v>
      </c>
      <c r="F32" s="205">
        <v>58</v>
      </c>
      <c r="G32" s="202"/>
      <c r="H32" s="202"/>
      <c r="I32" s="202"/>
      <c r="J32" s="202"/>
      <c r="K32" s="202"/>
      <c r="L32" s="202"/>
      <c r="M32" s="202"/>
      <c r="N32" s="202"/>
      <c r="O32" s="202"/>
      <c r="P32" s="202"/>
    </row>
    <row r="33" spans="1:16" ht="46.5" customHeight="1" x14ac:dyDescent="0.55000000000000004">
      <c r="A33" s="164"/>
      <c r="B33" s="194" t="s">
        <v>51</v>
      </c>
      <c r="C33" s="207">
        <v>72</v>
      </c>
      <c r="D33" s="229">
        <v>97</v>
      </c>
      <c r="E33" s="205">
        <v>43</v>
      </c>
      <c r="F33" s="205">
        <v>58</v>
      </c>
      <c r="G33" s="202"/>
      <c r="H33" s="202"/>
      <c r="I33" s="202"/>
      <c r="J33" s="202"/>
      <c r="K33" s="202"/>
      <c r="L33" s="202"/>
      <c r="M33" s="202"/>
      <c r="N33" s="202"/>
      <c r="O33" s="202"/>
      <c r="P33" s="202"/>
    </row>
    <row r="34" spans="1:16" x14ac:dyDescent="0.55000000000000004">
      <c r="A34" s="164"/>
      <c r="B34" s="191" t="s">
        <v>52</v>
      </c>
      <c r="C34" s="207">
        <v>43</v>
      </c>
      <c r="D34" s="229">
        <v>58</v>
      </c>
      <c r="E34" s="205">
        <v>43</v>
      </c>
      <c r="F34" s="205">
        <v>58</v>
      </c>
      <c r="G34" s="202"/>
      <c r="H34" s="202"/>
      <c r="I34" s="202"/>
      <c r="J34" s="202"/>
      <c r="K34" s="202"/>
      <c r="L34" s="202"/>
      <c r="M34" s="202"/>
      <c r="N34" s="202"/>
      <c r="O34" s="202"/>
      <c r="P34" s="202"/>
    </row>
    <row r="35" spans="1:16" ht="43.5" customHeight="1" x14ac:dyDescent="0.55000000000000004">
      <c r="A35" s="164"/>
      <c r="B35" s="192" t="s">
        <v>41</v>
      </c>
      <c r="C35" s="201">
        <v>7.5</v>
      </c>
      <c r="D35" s="201">
        <v>10</v>
      </c>
      <c r="E35" s="205">
        <v>6</v>
      </c>
      <c r="F35" s="205">
        <v>8</v>
      </c>
      <c r="G35" s="202"/>
      <c r="H35" s="202"/>
      <c r="I35" s="202"/>
      <c r="J35" s="202"/>
      <c r="K35" s="202"/>
      <c r="L35" s="202"/>
      <c r="M35" s="202"/>
      <c r="N35" s="202"/>
      <c r="O35" s="202"/>
      <c r="P35" s="202"/>
    </row>
    <row r="36" spans="1:16" x14ac:dyDescent="0.55000000000000004">
      <c r="A36" s="164"/>
      <c r="B36" s="192" t="s">
        <v>42</v>
      </c>
      <c r="C36" s="201">
        <v>8</v>
      </c>
      <c r="D36" s="201">
        <v>11</v>
      </c>
      <c r="E36" s="205">
        <v>6</v>
      </c>
      <c r="F36" s="205">
        <v>8</v>
      </c>
      <c r="G36" s="202"/>
      <c r="H36" s="202"/>
      <c r="I36" s="202"/>
      <c r="J36" s="202"/>
      <c r="K36" s="202"/>
      <c r="L36" s="202"/>
      <c r="M36" s="202"/>
      <c r="N36" s="202"/>
      <c r="O36" s="202"/>
      <c r="P36" s="202"/>
    </row>
    <row r="37" spans="1:16" x14ac:dyDescent="0.55000000000000004">
      <c r="A37" s="164"/>
      <c r="B37" s="192" t="s">
        <v>43</v>
      </c>
      <c r="C37" s="201">
        <v>6</v>
      </c>
      <c r="D37" s="201">
        <v>8</v>
      </c>
      <c r="E37" s="205">
        <v>6</v>
      </c>
      <c r="F37" s="205">
        <v>8</v>
      </c>
      <c r="G37" s="202"/>
      <c r="H37" s="202"/>
      <c r="I37" s="202"/>
      <c r="J37" s="202"/>
      <c r="K37" s="202"/>
      <c r="L37" s="202"/>
      <c r="M37" s="202"/>
      <c r="N37" s="202"/>
      <c r="O37" s="202"/>
      <c r="P37" s="202"/>
    </row>
    <row r="38" spans="1:16" x14ac:dyDescent="0.55000000000000004">
      <c r="A38" s="164"/>
      <c r="B38" s="163" t="s">
        <v>139</v>
      </c>
      <c r="C38" s="201">
        <v>15</v>
      </c>
      <c r="D38" s="201">
        <v>20</v>
      </c>
      <c r="E38" s="201">
        <v>8</v>
      </c>
      <c r="F38" s="201">
        <v>11</v>
      </c>
      <c r="G38" s="202"/>
      <c r="H38" s="202"/>
      <c r="I38" s="202"/>
      <c r="J38" s="202"/>
      <c r="K38" s="202"/>
      <c r="L38" s="202"/>
      <c r="M38" s="202"/>
      <c r="N38" s="202"/>
      <c r="O38" s="202"/>
      <c r="P38" s="202"/>
    </row>
    <row r="39" spans="1:16" x14ac:dyDescent="0.55000000000000004">
      <c r="A39" s="164"/>
      <c r="B39" s="191" t="s">
        <v>44</v>
      </c>
      <c r="C39" s="207">
        <v>7</v>
      </c>
      <c r="D39" s="207">
        <v>10</v>
      </c>
      <c r="E39" s="201">
        <v>6</v>
      </c>
      <c r="F39" s="201">
        <v>8</v>
      </c>
      <c r="G39" s="202"/>
      <c r="H39" s="202"/>
      <c r="I39" s="202"/>
      <c r="J39" s="202"/>
      <c r="K39" s="202"/>
      <c r="L39" s="202"/>
      <c r="M39" s="202"/>
      <c r="N39" s="202"/>
      <c r="O39" s="202"/>
      <c r="P39" s="202"/>
    </row>
    <row r="40" spans="1:16" ht="35.25" customHeight="1" x14ac:dyDescent="0.55000000000000004">
      <c r="A40" s="164"/>
      <c r="B40" s="191" t="s">
        <v>45</v>
      </c>
      <c r="C40" s="207">
        <v>6</v>
      </c>
      <c r="D40" s="207">
        <v>8</v>
      </c>
      <c r="E40" s="201">
        <v>6</v>
      </c>
      <c r="F40" s="201">
        <v>8</v>
      </c>
      <c r="G40" s="202"/>
      <c r="H40" s="202"/>
      <c r="I40" s="202"/>
      <c r="J40" s="202"/>
      <c r="K40" s="202"/>
      <c r="L40" s="202"/>
      <c r="M40" s="202"/>
      <c r="N40" s="202"/>
      <c r="O40" s="202"/>
      <c r="P40" s="202"/>
    </row>
    <row r="41" spans="1:16" x14ac:dyDescent="0.55000000000000004">
      <c r="A41" s="164"/>
      <c r="B41" s="169" t="s">
        <v>53</v>
      </c>
      <c r="C41" s="229">
        <v>33</v>
      </c>
      <c r="D41" s="229">
        <v>37</v>
      </c>
      <c r="E41" s="229">
        <v>24</v>
      </c>
      <c r="F41" s="229">
        <v>27</v>
      </c>
      <c r="G41" s="202"/>
      <c r="H41" s="202"/>
      <c r="I41" s="202"/>
      <c r="J41" s="202"/>
      <c r="K41" s="202"/>
      <c r="L41" s="202"/>
      <c r="M41" s="202"/>
      <c r="N41" s="202"/>
      <c r="O41" s="202"/>
      <c r="P41" s="202"/>
    </row>
    <row r="42" spans="1:16" x14ac:dyDescent="0.55000000000000004">
      <c r="A42" s="164"/>
      <c r="B42" s="190" t="s">
        <v>29</v>
      </c>
      <c r="C42" s="229">
        <v>4.5</v>
      </c>
      <c r="D42" s="229">
        <v>5</v>
      </c>
      <c r="E42" s="229">
        <v>4.5</v>
      </c>
      <c r="F42" s="229">
        <v>5</v>
      </c>
      <c r="G42" s="202"/>
      <c r="H42" s="202"/>
      <c r="I42" s="202"/>
      <c r="J42" s="202"/>
      <c r="K42" s="202"/>
      <c r="L42" s="202"/>
      <c r="M42" s="202"/>
      <c r="N42" s="202"/>
      <c r="O42" s="202"/>
      <c r="P42" s="202"/>
    </row>
    <row r="43" spans="1:16" x14ac:dyDescent="0.55000000000000004">
      <c r="A43" s="164"/>
      <c r="B43" s="190" t="s">
        <v>140</v>
      </c>
      <c r="C43" s="201">
        <v>8</v>
      </c>
      <c r="D43" s="201">
        <v>9</v>
      </c>
      <c r="E43" s="201">
        <v>8</v>
      </c>
      <c r="F43" s="201">
        <v>9</v>
      </c>
      <c r="G43" s="202"/>
      <c r="H43" s="202"/>
      <c r="I43" s="202"/>
      <c r="J43" s="202"/>
      <c r="K43" s="202"/>
      <c r="L43" s="202"/>
      <c r="M43" s="202"/>
      <c r="N43" s="202"/>
      <c r="O43" s="202"/>
      <c r="P43" s="202"/>
    </row>
    <row r="44" spans="1:16" x14ac:dyDescent="0.55000000000000004">
      <c r="A44" s="188" t="s">
        <v>141</v>
      </c>
      <c r="B44" s="193" t="s">
        <v>142</v>
      </c>
      <c r="C44" s="247"/>
      <c r="D44" s="247"/>
      <c r="E44" s="248">
        <v>155</v>
      </c>
      <c r="F44" s="248">
        <v>218</v>
      </c>
      <c r="G44" s="250">
        <v>10.72</v>
      </c>
      <c r="H44" s="250">
        <v>17.57</v>
      </c>
      <c r="I44" s="250">
        <v>9.41</v>
      </c>
      <c r="J44" s="250">
        <v>15.92</v>
      </c>
      <c r="K44" s="250">
        <v>26.12</v>
      </c>
      <c r="L44" s="250">
        <v>32.479999999999997</v>
      </c>
      <c r="M44" s="250">
        <v>207.05</v>
      </c>
      <c r="N44" s="250">
        <v>343.48</v>
      </c>
      <c r="O44" s="250">
        <v>0.96</v>
      </c>
      <c r="P44" s="250">
        <v>1.26</v>
      </c>
    </row>
    <row r="45" spans="1:16" x14ac:dyDescent="0.55000000000000004">
      <c r="A45" s="188"/>
      <c r="B45" s="152" t="s">
        <v>143</v>
      </c>
      <c r="C45" s="181">
        <v>46</v>
      </c>
      <c r="D45" s="181">
        <v>60</v>
      </c>
      <c r="E45" s="181">
        <v>46</v>
      </c>
      <c r="F45" s="181">
        <v>60</v>
      </c>
      <c r="G45" s="250"/>
      <c r="H45" s="250"/>
      <c r="I45" s="250"/>
      <c r="J45" s="250"/>
      <c r="K45" s="250"/>
      <c r="L45" s="250"/>
      <c r="M45" s="250"/>
      <c r="N45" s="250"/>
      <c r="O45" s="250"/>
      <c r="P45" s="250"/>
    </row>
    <row r="46" spans="1:16" s="186" customFormat="1" x14ac:dyDescent="0.55000000000000004">
      <c r="A46" s="164"/>
      <c r="B46" s="71" t="s">
        <v>53</v>
      </c>
      <c r="C46" s="229">
        <v>98</v>
      </c>
      <c r="D46" s="229">
        <v>149</v>
      </c>
      <c r="E46" s="196">
        <v>72</v>
      </c>
      <c r="F46" s="181">
        <v>109</v>
      </c>
      <c r="G46" s="250"/>
      <c r="H46" s="250"/>
      <c r="I46" s="250"/>
      <c r="J46" s="250"/>
      <c r="K46" s="250"/>
      <c r="L46" s="250"/>
      <c r="M46" s="250"/>
      <c r="N46" s="250"/>
      <c r="O46" s="250"/>
      <c r="P46" s="250"/>
    </row>
    <row r="47" spans="1:16" ht="37.5" customHeight="1" x14ac:dyDescent="0.55000000000000004">
      <c r="A47" s="164"/>
      <c r="B47" s="192" t="s">
        <v>41</v>
      </c>
      <c r="C47" s="181">
        <v>28</v>
      </c>
      <c r="D47" s="181">
        <v>34</v>
      </c>
      <c r="E47" s="181">
        <v>22</v>
      </c>
      <c r="F47" s="181">
        <v>27</v>
      </c>
      <c r="G47" s="250"/>
      <c r="H47" s="250"/>
      <c r="I47" s="250"/>
      <c r="J47" s="250"/>
      <c r="K47" s="250"/>
      <c r="L47" s="250"/>
      <c r="M47" s="250"/>
      <c r="N47" s="250"/>
      <c r="O47" s="250"/>
      <c r="P47" s="250"/>
    </row>
    <row r="48" spans="1:16" x14ac:dyDescent="0.55000000000000004">
      <c r="A48" s="164"/>
      <c r="B48" s="192" t="s">
        <v>42</v>
      </c>
      <c r="C48" s="181">
        <v>29</v>
      </c>
      <c r="D48" s="181">
        <v>36</v>
      </c>
      <c r="E48" s="181">
        <v>22</v>
      </c>
      <c r="F48" s="181">
        <v>27</v>
      </c>
      <c r="G48" s="250"/>
      <c r="H48" s="250"/>
      <c r="I48" s="250"/>
      <c r="J48" s="250"/>
      <c r="K48" s="250"/>
      <c r="L48" s="250"/>
      <c r="M48" s="250"/>
      <c r="N48" s="250"/>
      <c r="O48" s="250"/>
      <c r="P48" s="250"/>
    </row>
    <row r="49" spans="1:16" x14ac:dyDescent="0.55000000000000004">
      <c r="A49" s="164"/>
      <c r="B49" s="192" t="s">
        <v>43</v>
      </c>
      <c r="C49" s="181">
        <v>22</v>
      </c>
      <c r="D49" s="181">
        <v>27</v>
      </c>
      <c r="E49" s="181">
        <v>22</v>
      </c>
      <c r="F49" s="181">
        <v>27</v>
      </c>
      <c r="G49" s="250"/>
      <c r="H49" s="250"/>
      <c r="I49" s="250"/>
      <c r="J49" s="250"/>
      <c r="K49" s="250"/>
      <c r="L49" s="250"/>
      <c r="M49" s="250"/>
      <c r="N49" s="250"/>
      <c r="O49" s="250"/>
      <c r="P49" s="250"/>
    </row>
    <row r="50" spans="1:16" x14ac:dyDescent="0.55000000000000004">
      <c r="A50" s="164"/>
      <c r="B50" s="191" t="s">
        <v>44</v>
      </c>
      <c r="C50" s="181">
        <v>17</v>
      </c>
      <c r="D50" s="181">
        <v>21</v>
      </c>
      <c r="E50" s="181">
        <v>14</v>
      </c>
      <c r="F50" s="181">
        <v>18</v>
      </c>
      <c r="G50" s="250"/>
      <c r="H50" s="250"/>
      <c r="I50" s="250"/>
      <c r="J50" s="250"/>
      <c r="K50" s="250"/>
      <c r="L50" s="250"/>
      <c r="M50" s="250"/>
      <c r="N50" s="250"/>
      <c r="O50" s="250"/>
      <c r="P50" s="250"/>
    </row>
    <row r="51" spans="1:16" x14ac:dyDescent="0.55000000000000004">
      <c r="A51" s="164"/>
      <c r="B51" s="191" t="s">
        <v>45</v>
      </c>
      <c r="C51" s="181">
        <v>14</v>
      </c>
      <c r="D51" s="181">
        <v>18</v>
      </c>
      <c r="E51" s="181">
        <v>14</v>
      </c>
      <c r="F51" s="181">
        <v>18</v>
      </c>
      <c r="G51" s="250"/>
      <c r="H51" s="250"/>
      <c r="I51" s="250"/>
      <c r="J51" s="250"/>
      <c r="K51" s="250"/>
      <c r="L51" s="250"/>
      <c r="M51" s="250"/>
      <c r="N51" s="250"/>
      <c r="O51" s="250"/>
      <c r="P51" s="250"/>
    </row>
    <row r="52" spans="1:16" s="186" customFormat="1" x14ac:dyDescent="0.55000000000000004">
      <c r="A52" s="164"/>
      <c r="B52" s="169" t="s">
        <v>103</v>
      </c>
      <c r="C52" s="181">
        <v>2</v>
      </c>
      <c r="D52" s="181">
        <v>3</v>
      </c>
      <c r="E52" s="181">
        <v>2</v>
      </c>
      <c r="F52" s="181">
        <v>3</v>
      </c>
      <c r="G52" s="250"/>
      <c r="H52" s="250"/>
      <c r="I52" s="250"/>
      <c r="J52" s="250"/>
      <c r="K52" s="250"/>
      <c r="L52" s="250"/>
      <c r="M52" s="250"/>
      <c r="N52" s="250"/>
      <c r="O52" s="250"/>
      <c r="P52" s="250"/>
    </row>
    <row r="53" spans="1:16" x14ac:dyDescent="0.55000000000000004">
      <c r="A53" s="164"/>
      <c r="B53" s="152" t="s">
        <v>40</v>
      </c>
      <c r="C53" s="181">
        <v>2</v>
      </c>
      <c r="D53" s="181">
        <v>3</v>
      </c>
      <c r="E53" s="181">
        <v>2</v>
      </c>
      <c r="F53" s="181">
        <v>3</v>
      </c>
      <c r="G53" s="250"/>
      <c r="H53" s="250"/>
      <c r="I53" s="250"/>
      <c r="J53" s="250"/>
      <c r="K53" s="250"/>
      <c r="L53" s="250"/>
      <c r="M53" s="250"/>
      <c r="N53" s="250"/>
      <c r="O53" s="250"/>
      <c r="P53" s="250"/>
    </row>
    <row r="54" spans="1:16" x14ac:dyDescent="0.55000000000000004">
      <c r="A54" s="164"/>
      <c r="B54" s="169" t="s">
        <v>29</v>
      </c>
      <c r="C54" s="229">
        <v>2</v>
      </c>
      <c r="D54" s="229">
        <v>3</v>
      </c>
      <c r="E54" s="229">
        <v>2</v>
      </c>
      <c r="F54" s="229">
        <v>3</v>
      </c>
      <c r="G54" s="250"/>
      <c r="H54" s="250"/>
      <c r="I54" s="250"/>
      <c r="J54" s="250"/>
      <c r="K54" s="250"/>
      <c r="L54" s="250"/>
      <c r="M54" s="250"/>
      <c r="N54" s="250"/>
      <c r="O54" s="250"/>
      <c r="P54" s="250"/>
    </row>
    <row r="55" spans="1:16" x14ac:dyDescent="0.55000000000000004">
      <c r="A55" s="188" t="s">
        <v>144</v>
      </c>
      <c r="B55" s="193" t="s">
        <v>145</v>
      </c>
      <c r="C55" s="198"/>
      <c r="D55" s="198"/>
      <c r="E55" s="199">
        <v>150</v>
      </c>
      <c r="F55" s="199">
        <v>200</v>
      </c>
      <c r="G55" s="202">
        <v>0.24</v>
      </c>
      <c r="H55" s="202">
        <v>0.28999999999999998</v>
      </c>
      <c r="I55" s="202">
        <v>0</v>
      </c>
      <c r="J55" s="202">
        <v>14</v>
      </c>
      <c r="K55" s="202">
        <v>14.89</v>
      </c>
      <c r="L55" s="202">
        <v>18.77</v>
      </c>
      <c r="M55" s="202">
        <v>62</v>
      </c>
      <c r="N55" s="202">
        <v>78</v>
      </c>
      <c r="O55" s="202">
        <v>0.22</v>
      </c>
      <c r="P55" s="202">
        <v>0.26</v>
      </c>
    </row>
    <row r="56" spans="1:16" x14ac:dyDescent="0.55000000000000004">
      <c r="A56" s="164"/>
      <c r="B56" s="151" t="s">
        <v>146</v>
      </c>
      <c r="C56" s="201">
        <v>11</v>
      </c>
      <c r="D56" s="201">
        <v>13</v>
      </c>
      <c r="E56" s="201">
        <v>11</v>
      </c>
      <c r="F56" s="201">
        <v>13</v>
      </c>
      <c r="G56" s="202"/>
      <c r="H56" s="202"/>
      <c r="I56" s="202"/>
      <c r="J56" s="202"/>
      <c r="K56" s="202"/>
      <c r="L56" s="202"/>
      <c r="M56" s="202"/>
      <c r="N56" s="202"/>
      <c r="O56" s="202"/>
      <c r="P56" s="202"/>
    </row>
    <row r="57" spans="1:16" x14ac:dyDescent="0.55000000000000004">
      <c r="A57" s="164"/>
      <c r="B57" s="151" t="s">
        <v>22</v>
      </c>
      <c r="C57" s="205">
        <v>10</v>
      </c>
      <c r="D57" s="205">
        <v>13</v>
      </c>
      <c r="E57" s="205">
        <v>10</v>
      </c>
      <c r="F57" s="205">
        <v>13</v>
      </c>
      <c r="G57" s="202"/>
      <c r="H57" s="202"/>
      <c r="I57" s="202"/>
      <c r="J57" s="202"/>
      <c r="K57" s="202"/>
      <c r="L57" s="202"/>
      <c r="M57" s="202"/>
      <c r="N57" s="202"/>
      <c r="O57" s="202"/>
      <c r="P57" s="202"/>
    </row>
    <row r="58" spans="1:16" x14ac:dyDescent="0.55000000000000004">
      <c r="A58" s="188" t="s">
        <v>147</v>
      </c>
      <c r="B58" s="189" t="s">
        <v>64</v>
      </c>
      <c r="C58" s="198">
        <v>40</v>
      </c>
      <c r="D58" s="198">
        <v>50</v>
      </c>
      <c r="E58" s="199">
        <v>40</v>
      </c>
      <c r="F58" s="199">
        <v>50</v>
      </c>
      <c r="G58" s="249">
        <v>1.64</v>
      </c>
      <c r="H58" s="249">
        <v>2.2999999999999998</v>
      </c>
      <c r="I58" s="249">
        <v>0.48</v>
      </c>
      <c r="J58" s="249">
        <v>0.6</v>
      </c>
      <c r="K58" s="249">
        <v>13.36</v>
      </c>
      <c r="L58" s="249">
        <v>16.7</v>
      </c>
      <c r="M58" s="249">
        <f>G58*4+I58*9+K58*4</f>
        <v>64.319999999999993</v>
      </c>
      <c r="N58" s="249">
        <f>H58*4+J58*9+L58*4</f>
        <v>81.399999999999991</v>
      </c>
      <c r="O58" s="249">
        <v>0</v>
      </c>
      <c r="P58" s="249">
        <v>0</v>
      </c>
    </row>
    <row r="59" spans="1:16" x14ac:dyDescent="0.55000000000000004">
      <c r="A59" s="164"/>
      <c r="B59" s="189" t="s">
        <v>32</v>
      </c>
      <c r="C59" s="198"/>
      <c r="D59" s="198"/>
      <c r="E59" s="208">
        <f t="shared" ref="E59:P59" si="2">E22+E29+E44+E55+E58</f>
        <v>540</v>
      </c>
      <c r="F59" s="208">
        <f t="shared" si="2"/>
        <v>728</v>
      </c>
      <c r="G59" s="208">
        <f t="shared" si="2"/>
        <v>16.240000000000002</v>
      </c>
      <c r="H59" s="208">
        <f t="shared" si="2"/>
        <v>24.94</v>
      </c>
      <c r="I59" s="208">
        <f t="shared" si="2"/>
        <v>20.77</v>
      </c>
      <c r="J59" s="208">
        <f t="shared" si="2"/>
        <v>43.77</v>
      </c>
      <c r="K59" s="208">
        <f t="shared" si="2"/>
        <v>65.430000000000007</v>
      </c>
      <c r="L59" s="208">
        <f t="shared" si="2"/>
        <v>82.89</v>
      </c>
      <c r="M59" s="208">
        <f t="shared" si="2"/>
        <v>490.49</v>
      </c>
      <c r="N59" s="208">
        <f t="shared" si="2"/>
        <v>701.54</v>
      </c>
      <c r="O59" s="208">
        <f t="shared" si="2"/>
        <v>9.5200000000000014</v>
      </c>
      <c r="P59" s="208">
        <f t="shared" si="2"/>
        <v>12.84</v>
      </c>
    </row>
    <row r="60" spans="1:16" x14ac:dyDescent="0.55000000000000004">
      <c r="A60" s="164"/>
      <c r="B60" s="154" t="s">
        <v>65</v>
      </c>
      <c r="C60" s="200"/>
      <c r="D60" s="200"/>
      <c r="E60" s="201"/>
      <c r="F60" s="175"/>
      <c r="G60" s="202"/>
      <c r="H60" s="202"/>
      <c r="I60" s="202"/>
      <c r="J60" s="202"/>
      <c r="K60" s="202"/>
      <c r="L60" s="202"/>
      <c r="M60" s="202"/>
      <c r="N60" s="202"/>
      <c r="O60" s="202"/>
      <c r="P60" s="202"/>
    </row>
    <row r="61" spans="1:16" x14ac:dyDescent="0.55000000000000004">
      <c r="A61" s="188" t="s">
        <v>148</v>
      </c>
      <c r="B61" s="223" t="s">
        <v>149</v>
      </c>
      <c r="C61" s="247"/>
      <c r="D61" s="247"/>
      <c r="E61" s="248">
        <v>105</v>
      </c>
      <c r="F61" s="248">
        <v>115</v>
      </c>
      <c r="G61" s="185">
        <v>4.9400000000000004</v>
      </c>
      <c r="H61" s="185">
        <v>5.41</v>
      </c>
      <c r="I61" s="185">
        <v>7.77</v>
      </c>
      <c r="J61" s="185">
        <v>13.19</v>
      </c>
      <c r="K61" s="185">
        <v>17.97</v>
      </c>
      <c r="L61" s="185">
        <v>19.68</v>
      </c>
      <c r="M61" s="185">
        <v>184.8</v>
      </c>
      <c r="N61" s="185">
        <v>202.4</v>
      </c>
      <c r="O61" s="185">
        <v>2.72</v>
      </c>
      <c r="P61" s="185">
        <v>2.98</v>
      </c>
    </row>
    <row r="62" spans="1:16" x14ac:dyDescent="0.55000000000000004">
      <c r="A62" s="164"/>
      <c r="B62" s="223" t="s">
        <v>150</v>
      </c>
      <c r="C62" s="247"/>
      <c r="D62" s="247"/>
      <c r="E62" s="248">
        <v>15</v>
      </c>
      <c r="F62" s="248">
        <v>20</v>
      </c>
      <c r="G62" s="185">
        <v>0.64</v>
      </c>
      <c r="H62" s="185">
        <v>0.66</v>
      </c>
      <c r="I62" s="185">
        <v>1.1599999999999999</v>
      </c>
      <c r="J62" s="185">
        <v>1.29</v>
      </c>
      <c r="K62" s="185">
        <v>2.11</v>
      </c>
      <c r="L62" s="185">
        <v>2.3199999999999998</v>
      </c>
      <c r="M62" s="185">
        <v>19</v>
      </c>
      <c r="N62" s="185">
        <v>20</v>
      </c>
      <c r="O62" s="185">
        <v>0.13</v>
      </c>
      <c r="P62" s="185">
        <v>0.13</v>
      </c>
    </row>
    <row r="63" spans="1:16" ht="36.75" customHeight="1" x14ac:dyDescent="0.55000000000000004">
      <c r="A63" s="164"/>
      <c r="B63" s="194" t="s">
        <v>48</v>
      </c>
      <c r="C63" s="165">
        <v>122</v>
      </c>
      <c r="D63" s="165">
        <v>133</v>
      </c>
      <c r="E63" s="229">
        <v>92</v>
      </c>
      <c r="F63" s="229">
        <v>100</v>
      </c>
      <c r="G63" s="185"/>
      <c r="H63" s="185"/>
      <c r="I63" s="185"/>
      <c r="J63" s="185"/>
      <c r="K63" s="185"/>
      <c r="L63" s="185"/>
      <c r="M63" s="185"/>
      <c r="N63" s="185"/>
      <c r="O63" s="185"/>
      <c r="P63" s="185"/>
    </row>
    <row r="64" spans="1:16" ht="36.75" customHeight="1" x14ac:dyDescent="0.55000000000000004">
      <c r="A64" s="164"/>
      <c r="B64" s="194" t="s">
        <v>49</v>
      </c>
      <c r="C64" s="165">
        <v>132</v>
      </c>
      <c r="D64" s="165">
        <v>143</v>
      </c>
      <c r="E64" s="229">
        <v>92</v>
      </c>
      <c r="F64" s="229">
        <v>100</v>
      </c>
      <c r="G64" s="185"/>
      <c r="H64" s="185"/>
      <c r="I64" s="185"/>
      <c r="J64" s="185"/>
      <c r="K64" s="185"/>
      <c r="L64" s="185"/>
      <c r="M64" s="185"/>
      <c r="N64" s="185"/>
      <c r="O64" s="185"/>
      <c r="P64" s="185"/>
    </row>
    <row r="65" spans="1:16" ht="40.5" customHeight="1" x14ac:dyDescent="0.55000000000000004">
      <c r="A65" s="164"/>
      <c r="B65" s="194" t="s">
        <v>50</v>
      </c>
      <c r="C65" s="165">
        <v>142</v>
      </c>
      <c r="D65" s="165">
        <v>154</v>
      </c>
      <c r="E65" s="229">
        <v>92</v>
      </c>
      <c r="F65" s="229">
        <v>100</v>
      </c>
      <c r="G65" s="185"/>
      <c r="H65" s="185"/>
      <c r="I65" s="185"/>
      <c r="J65" s="185"/>
      <c r="K65" s="185"/>
      <c r="L65" s="185"/>
      <c r="M65" s="185"/>
      <c r="N65" s="185"/>
      <c r="O65" s="185"/>
      <c r="P65" s="185"/>
    </row>
    <row r="66" spans="1:16" ht="36.75" customHeight="1" x14ac:dyDescent="0.55000000000000004">
      <c r="A66" s="164"/>
      <c r="B66" s="194" t="s">
        <v>51</v>
      </c>
      <c r="C66" s="165">
        <v>154</v>
      </c>
      <c r="D66" s="165">
        <v>167</v>
      </c>
      <c r="E66" s="229">
        <v>92</v>
      </c>
      <c r="F66" s="229">
        <v>100</v>
      </c>
      <c r="G66" s="185"/>
      <c r="H66" s="185"/>
      <c r="I66" s="185"/>
      <c r="J66" s="185"/>
      <c r="K66" s="185"/>
      <c r="L66" s="185"/>
      <c r="M66" s="185"/>
      <c r="N66" s="185"/>
      <c r="O66" s="185"/>
      <c r="P66" s="185"/>
    </row>
    <row r="67" spans="1:16" x14ac:dyDescent="0.55000000000000004">
      <c r="A67" s="164"/>
      <c r="B67" s="191" t="s">
        <v>52</v>
      </c>
      <c r="C67" s="165">
        <v>92</v>
      </c>
      <c r="D67" s="165">
        <v>100</v>
      </c>
      <c r="E67" s="229">
        <v>92</v>
      </c>
      <c r="F67" s="229">
        <v>100</v>
      </c>
      <c r="G67" s="185"/>
      <c r="H67" s="185"/>
      <c r="I67" s="185"/>
      <c r="J67" s="185"/>
      <c r="K67" s="185"/>
      <c r="L67" s="185"/>
      <c r="M67" s="185"/>
      <c r="N67" s="185"/>
      <c r="O67" s="185"/>
      <c r="P67" s="185"/>
    </row>
    <row r="68" spans="1:16" x14ac:dyDescent="0.55000000000000004">
      <c r="A68" s="164"/>
      <c r="B68" s="191" t="s">
        <v>44</v>
      </c>
      <c r="C68" s="229">
        <v>15</v>
      </c>
      <c r="D68" s="229">
        <v>17</v>
      </c>
      <c r="E68" s="196">
        <v>13</v>
      </c>
      <c r="F68" s="196">
        <v>14</v>
      </c>
      <c r="G68" s="185"/>
      <c r="H68" s="185"/>
      <c r="I68" s="185"/>
      <c r="J68" s="185"/>
      <c r="K68" s="185"/>
      <c r="L68" s="185"/>
      <c r="M68" s="185"/>
      <c r="N68" s="185"/>
      <c r="O68" s="185"/>
      <c r="P68" s="185"/>
    </row>
    <row r="69" spans="1:16" ht="45" customHeight="1" x14ac:dyDescent="0.55000000000000004">
      <c r="A69" s="164"/>
      <c r="B69" s="191" t="s">
        <v>45</v>
      </c>
      <c r="C69" s="196">
        <v>13</v>
      </c>
      <c r="D69" s="196">
        <v>14</v>
      </c>
      <c r="E69" s="196">
        <v>13</v>
      </c>
      <c r="F69" s="196">
        <v>14</v>
      </c>
      <c r="G69" s="185"/>
      <c r="H69" s="185"/>
      <c r="I69" s="185"/>
      <c r="J69" s="185"/>
      <c r="K69" s="185"/>
      <c r="L69" s="185"/>
      <c r="M69" s="185"/>
      <c r="N69" s="185"/>
      <c r="O69" s="185"/>
      <c r="P69" s="185"/>
    </row>
    <row r="70" spans="1:16" ht="39" customHeight="1" x14ac:dyDescent="0.55000000000000004">
      <c r="A70" s="164"/>
      <c r="B70" s="191" t="s">
        <v>40</v>
      </c>
      <c r="C70" s="196">
        <v>4</v>
      </c>
      <c r="D70" s="196">
        <v>6</v>
      </c>
      <c r="E70" s="196">
        <v>4</v>
      </c>
      <c r="F70" s="196">
        <v>6</v>
      </c>
      <c r="G70" s="185"/>
      <c r="H70" s="185"/>
      <c r="I70" s="185"/>
      <c r="J70" s="185"/>
      <c r="K70" s="185"/>
      <c r="L70" s="185"/>
      <c r="M70" s="185"/>
      <c r="N70" s="185"/>
      <c r="O70" s="185"/>
      <c r="P70" s="185"/>
    </row>
    <row r="71" spans="1:16" x14ac:dyDescent="0.55000000000000004">
      <c r="A71" s="164"/>
      <c r="B71" s="190" t="s">
        <v>19</v>
      </c>
      <c r="C71" s="196">
        <v>15</v>
      </c>
      <c r="D71" s="196">
        <v>17</v>
      </c>
      <c r="E71" s="196">
        <v>15</v>
      </c>
      <c r="F71" s="196">
        <v>17</v>
      </c>
      <c r="G71" s="185"/>
      <c r="H71" s="185"/>
      <c r="I71" s="185"/>
      <c r="J71" s="185"/>
      <c r="K71" s="185"/>
      <c r="L71" s="185"/>
      <c r="M71" s="185"/>
      <c r="N71" s="185"/>
      <c r="O71" s="185"/>
      <c r="P71" s="185"/>
    </row>
    <row r="72" spans="1:16" x14ac:dyDescent="0.55000000000000004">
      <c r="A72" s="164"/>
      <c r="B72" s="190" t="s">
        <v>20</v>
      </c>
      <c r="C72" s="196">
        <v>20</v>
      </c>
      <c r="D72" s="196">
        <v>22</v>
      </c>
      <c r="E72" s="196">
        <v>20</v>
      </c>
      <c r="F72" s="196">
        <v>22</v>
      </c>
      <c r="G72" s="185"/>
      <c r="H72" s="185"/>
      <c r="I72" s="185"/>
      <c r="J72" s="185"/>
      <c r="K72" s="185"/>
      <c r="L72" s="185"/>
      <c r="M72" s="185"/>
      <c r="N72" s="185"/>
      <c r="O72" s="185"/>
      <c r="P72" s="185"/>
    </row>
    <row r="73" spans="1:16" x14ac:dyDescent="0.55000000000000004">
      <c r="A73" s="164"/>
      <c r="B73" s="190" t="s">
        <v>18</v>
      </c>
      <c r="C73" s="196">
        <v>15</v>
      </c>
      <c r="D73" s="196">
        <v>20</v>
      </c>
      <c r="E73" s="196">
        <v>15</v>
      </c>
      <c r="F73" s="196">
        <v>20</v>
      </c>
      <c r="G73" s="185"/>
      <c r="H73" s="185"/>
      <c r="I73" s="185"/>
      <c r="J73" s="185"/>
      <c r="K73" s="185"/>
      <c r="L73" s="185"/>
      <c r="M73" s="185"/>
      <c r="N73" s="185"/>
      <c r="O73" s="185"/>
      <c r="P73" s="185"/>
    </row>
    <row r="74" spans="1:16" x14ac:dyDescent="0.55000000000000004">
      <c r="A74" s="164"/>
      <c r="B74" s="190" t="s">
        <v>19</v>
      </c>
      <c r="C74" s="196">
        <v>0.8</v>
      </c>
      <c r="D74" s="196">
        <v>1</v>
      </c>
      <c r="E74" s="196">
        <v>0.8</v>
      </c>
      <c r="F74" s="196">
        <v>1</v>
      </c>
      <c r="G74" s="185"/>
      <c r="H74" s="185"/>
      <c r="I74" s="185"/>
      <c r="J74" s="185"/>
      <c r="K74" s="185"/>
      <c r="L74" s="185"/>
      <c r="M74" s="185"/>
      <c r="N74" s="185"/>
      <c r="O74" s="185"/>
      <c r="P74" s="185"/>
    </row>
    <row r="75" spans="1:16" x14ac:dyDescent="0.55000000000000004">
      <c r="A75" s="164"/>
      <c r="B75" s="190" t="s">
        <v>29</v>
      </c>
      <c r="C75" s="196">
        <v>0.8</v>
      </c>
      <c r="D75" s="196">
        <v>1</v>
      </c>
      <c r="E75" s="196">
        <v>0.8</v>
      </c>
      <c r="F75" s="196">
        <v>1</v>
      </c>
      <c r="G75" s="185"/>
      <c r="H75" s="185"/>
      <c r="I75" s="185"/>
      <c r="J75" s="185"/>
      <c r="K75" s="185"/>
      <c r="L75" s="185"/>
      <c r="M75" s="185"/>
      <c r="N75" s="185"/>
      <c r="O75" s="185"/>
      <c r="P75" s="185"/>
    </row>
    <row r="76" spans="1:16" s="141" customFormat="1" x14ac:dyDescent="0.55000000000000004">
      <c r="A76" s="164" t="s">
        <v>151</v>
      </c>
      <c r="B76" s="142" t="s">
        <v>152</v>
      </c>
      <c r="C76" s="143"/>
      <c r="D76" s="143"/>
      <c r="E76" s="228">
        <v>35</v>
      </c>
      <c r="F76" s="228">
        <v>40</v>
      </c>
      <c r="G76" s="185">
        <v>0.95</v>
      </c>
      <c r="H76" s="185">
        <v>1.39</v>
      </c>
      <c r="I76" s="185">
        <v>2.0699999999999998</v>
      </c>
      <c r="J76" s="185">
        <v>3.04</v>
      </c>
      <c r="K76" s="185">
        <v>2.31</v>
      </c>
      <c r="L76" s="185">
        <v>3.39</v>
      </c>
      <c r="M76" s="185">
        <v>31</v>
      </c>
      <c r="N76" s="185">
        <v>45.55</v>
      </c>
      <c r="O76" s="185">
        <v>3.4</v>
      </c>
      <c r="P76" s="185">
        <v>4.99</v>
      </c>
    </row>
    <row r="77" spans="1:16" s="141" customFormat="1" x14ac:dyDescent="0.55000000000000004">
      <c r="A77" s="164"/>
      <c r="B77" s="192" t="s">
        <v>153</v>
      </c>
      <c r="C77" s="196">
        <v>43</v>
      </c>
      <c r="D77" s="196">
        <v>48</v>
      </c>
      <c r="E77" s="196">
        <v>28</v>
      </c>
      <c r="F77" s="196">
        <v>31</v>
      </c>
      <c r="G77" s="185"/>
      <c r="H77" s="185"/>
      <c r="I77" s="185"/>
      <c r="J77" s="185"/>
      <c r="K77" s="185"/>
      <c r="L77" s="185"/>
      <c r="M77" s="185"/>
      <c r="N77" s="185"/>
      <c r="O77" s="185"/>
      <c r="P77" s="185"/>
    </row>
    <row r="78" spans="1:16" s="141" customFormat="1" x14ac:dyDescent="0.55000000000000004">
      <c r="A78" s="164"/>
      <c r="B78" s="191" t="s">
        <v>44</v>
      </c>
      <c r="C78" s="196">
        <v>7</v>
      </c>
      <c r="D78" s="196">
        <v>8</v>
      </c>
      <c r="E78" s="196">
        <v>6</v>
      </c>
      <c r="F78" s="196">
        <v>7</v>
      </c>
      <c r="G78" s="185"/>
      <c r="H78" s="185"/>
      <c r="I78" s="185"/>
      <c r="J78" s="185"/>
      <c r="K78" s="185"/>
      <c r="L78" s="185"/>
      <c r="M78" s="185"/>
      <c r="N78" s="185"/>
      <c r="O78" s="185"/>
      <c r="P78" s="185"/>
    </row>
    <row r="79" spans="1:16" s="141" customFormat="1" x14ac:dyDescent="0.55000000000000004">
      <c r="A79" s="164"/>
      <c r="B79" s="191" t="s">
        <v>45</v>
      </c>
      <c r="C79" s="196">
        <v>6</v>
      </c>
      <c r="D79" s="196">
        <v>7</v>
      </c>
      <c r="E79" s="196">
        <v>6</v>
      </c>
      <c r="F79" s="196">
        <v>7</v>
      </c>
      <c r="G79" s="185"/>
      <c r="H79" s="185"/>
      <c r="I79" s="185"/>
      <c r="J79" s="185"/>
      <c r="K79" s="185"/>
      <c r="L79" s="185"/>
      <c r="M79" s="185"/>
      <c r="N79" s="185"/>
      <c r="O79" s="185"/>
      <c r="P79" s="185"/>
    </row>
    <row r="80" spans="1:16" s="141" customFormat="1" x14ac:dyDescent="0.55000000000000004">
      <c r="A80" s="164"/>
      <c r="B80" s="190" t="s">
        <v>40</v>
      </c>
      <c r="C80" s="196">
        <v>2</v>
      </c>
      <c r="D80" s="196">
        <v>3</v>
      </c>
      <c r="E80" s="196">
        <v>2</v>
      </c>
      <c r="F80" s="196">
        <v>3</v>
      </c>
      <c r="G80" s="185"/>
      <c r="H80" s="185"/>
      <c r="I80" s="185"/>
      <c r="J80" s="185"/>
      <c r="K80" s="185"/>
      <c r="L80" s="185"/>
      <c r="M80" s="185"/>
      <c r="N80" s="185"/>
      <c r="O80" s="185"/>
      <c r="P80" s="185"/>
    </row>
    <row r="81" spans="1:16" x14ac:dyDescent="0.55000000000000004">
      <c r="A81" s="188" t="s">
        <v>154</v>
      </c>
      <c r="B81" s="193" t="s">
        <v>155</v>
      </c>
      <c r="C81" s="247"/>
      <c r="D81" s="247"/>
      <c r="E81" s="248">
        <v>60</v>
      </c>
      <c r="F81" s="248">
        <v>60</v>
      </c>
      <c r="G81" s="250">
        <v>4.79</v>
      </c>
      <c r="H81" s="250">
        <v>4.79</v>
      </c>
      <c r="I81" s="250">
        <v>5.45</v>
      </c>
      <c r="J81" s="250">
        <v>5.45</v>
      </c>
      <c r="K81" s="250">
        <v>24.24</v>
      </c>
      <c r="L81" s="250">
        <v>24.24</v>
      </c>
      <c r="M81" s="250">
        <v>176</v>
      </c>
      <c r="N81" s="250">
        <v>176</v>
      </c>
      <c r="O81" s="250">
        <v>0.17</v>
      </c>
      <c r="P81" s="250">
        <v>0.17</v>
      </c>
    </row>
    <row r="82" spans="1:16" x14ac:dyDescent="0.55000000000000004">
      <c r="A82" s="188"/>
      <c r="B82" s="169" t="s">
        <v>20</v>
      </c>
      <c r="C82" s="229">
        <v>13</v>
      </c>
      <c r="D82" s="229">
        <v>13</v>
      </c>
      <c r="E82" s="229">
        <v>13</v>
      </c>
      <c r="F82" s="229">
        <v>13</v>
      </c>
      <c r="G82" s="250"/>
      <c r="H82" s="250"/>
      <c r="I82" s="250"/>
      <c r="J82" s="250"/>
      <c r="K82" s="250"/>
      <c r="L82" s="250"/>
      <c r="M82" s="250"/>
      <c r="N82" s="250"/>
      <c r="O82" s="250"/>
      <c r="P82" s="250"/>
    </row>
    <row r="83" spans="1:16" x14ac:dyDescent="0.55000000000000004">
      <c r="A83" s="164"/>
      <c r="B83" s="169" t="s">
        <v>40</v>
      </c>
      <c r="C83" s="229">
        <v>0.7</v>
      </c>
      <c r="D83" s="229">
        <v>0.7</v>
      </c>
      <c r="E83" s="229">
        <v>0.7</v>
      </c>
      <c r="F83" s="229">
        <v>0.7</v>
      </c>
      <c r="G83" s="250"/>
      <c r="H83" s="250"/>
      <c r="I83" s="250"/>
      <c r="J83" s="250"/>
      <c r="K83" s="250"/>
      <c r="L83" s="250"/>
      <c r="M83" s="250"/>
      <c r="N83" s="250"/>
      <c r="O83" s="250"/>
      <c r="P83" s="250"/>
    </row>
    <row r="84" spans="1:16" x14ac:dyDescent="0.55000000000000004">
      <c r="A84" s="164"/>
      <c r="B84" s="169" t="s">
        <v>29</v>
      </c>
      <c r="C84" s="229">
        <v>5</v>
      </c>
      <c r="D84" s="229">
        <v>5</v>
      </c>
      <c r="E84" s="229">
        <v>5</v>
      </c>
      <c r="F84" s="229">
        <v>5</v>
      </c>
      <c r="G84" s="250"/>
      <c r="H84" s="250"/>
      <c r="I84" s="250"/>
      <c r="J84" s="250"/>
      <c r="K84" s="250"/>
      <c r="L84" s="250"/>
      <c r="M84" s="250"/>
      <c r="N84" s="250"/>
      <c r="O84" s="250"/>
      <c r="P84" s="250"/>
    </row>
    <row r="85" spans="1:16" x14ac:dyDescent="0.55000000000000004">
      <c r="A85" s="164"/>
      <c r="B85" s="169" t="s">
        <v>18</v>
      </c>
      <c r="C85" s="229">
        <v>13</v>
      </c>
      <c r="D85" s="229">
        <v>13</v>
      </c>
      <c r="E85" s="229">
        <v>13</v>
      </c>
      <c r="F85" s="229">
        <v>13</v>
      </c>
      <c r="G85" s="250"/>
      <c r="H85" s="250"/>
      <c r="I85" s="250"/>
      <c r="J85" s="250"/>
      <c r="K85" s="250"/>
      <c r="L85" s="250"/>
      <c r="M85" s="250"/>
      <c r="N85" s="250"/>
      <c r="O85" s="250"/>
      <c r="P85" s="250"/>
    </row>
    <row r="86" spans="1:16" x14ac:dyDescent="0.55000000000000004">
      <c r="A86" s="164"/>
      <c r="B86" s="169" t="s">
        <v>22</v>
      </c>
      <c r="C86" s="229">
        <v>8</v>
      </c>
      <c r="D86" s="229">
        <v>8</v>
      </c>
      <c r="E86" s="229">
        <v>8</v>
      </c>
      <c r="F86" s="229">
        <v>8</v>
      </c>
      <c r="G86" s="250"/>
      <c r="H86" s="250"/>
      <c r="I86" s="250"/>
      <c r="J86" s="250"/>
      <c r="K86" s="250"/>
      <c r="L86" s="250"/>
      <c r="M86" s="250"/>
      <c r="N86" s="250"/>
      <c r="O86" s="250"/>
      <c r="P86" s="250"/>
    </row>
    <row r="87" spans="1:16" x14ac:dyDescent="0.55000000000000004">
      <c r="A87" s="164"/>
      <c r="B87" s="169" t="s">
        <v>19</v>
      </c>
      <c r="C87" s="229">
        <v>30</v>
      </c>
      <c r="D87" s="229">
        <v>30</v>
      </c>
      <c r="E87" s="229">
        <v>30</v>
      </c>
      <c r="F87" s="229">
        <v>30</v>
      </c>
      <c r="G87" s="250"/>
      <c r="H87" s="250"/>
      <c r="I87" s="250"/>
      <c r="J87" s="250"/>
      <c r="K87" s="250"/>
      <c r="L87" s="250"/>
      <c r="M87" s="250"/>
      <c r="N87" s="250"/>
      <c r="O87" s="250"/>
      <c r="P87" s="250"/>
    </row>
    <row r="88" spans="1:16" x14ac:dyDescent="0.55000000000000004">
      <c r="A88" s="188" t="s">
        <v>156</v>
      </c>
      <c r="B88" s="189" t="s">
        <v>157</v>
      </c>
      <c r="C88" s="198"/>
      <c r="D88" s="198"/>
      <c r="E88" s="199">
        <v>180</v>
      </c>
      <c r="F88" s="199">
        <v>200</v>
      </c>
      <c r="G88" s="202">
        <v>0.53</v>
      </c>
      <c r="H88" s="202">
        <v>0.57999999999999996</v>
      </c>
      <c r="I88" s="202">
        <v>0</v>
      </c>
      <c r="J88" s="202">
        <v>0</v>
      </c>
      <c r="K88" s="202">
        <v>23.85</v>
      </c>
      <c r="L88" s="202">
        <v>26.98</v>
      </c>
      <c r="M88" s="202">
        <v>97</v>
      </c>
      <c r="N88" s="202">
        <v>111</v>
      </c>
      <c r="O88" s="202">
        <v>0.4</v>
      </c>
      <c r="P88" s="202">
        <v>0.44</v>
      </c>
    </row>
    <row r="89" spans="1:16" x14ac:dyDescent="0.55000000000000004">
      <c r="A89" s="164"/>
      <c r="B89" s="190" t="s">
        <v>62</v>
      </c>
      <c r="C89" s="201">
        <v>10</v>
      </c>
      <c r="D89" s="201">
        <v>11</v>
      </c>
      <c r="E89" s="201">
        <v>10</v>
      </c>
      <c r="F89" s="201">
        <v>11</v>
      </c>
      <c r="G89" s="202"/>
      <c r="H89" s="202"/>
      <c r="I89" s="202"/>
      <c r="J89" s="202"/>
      <c r="K89" s="202"/>
      <c r="L89" s="202"/>
      <c r="M89" s="202"/>
      <c r="N89" s="202"/>
      <c r="O89" s="202"/>
      <c r="P89" s="202"/>
    </row>
    <row r="90" spans="1:16" x14ac:dyDescent="0.55000000000000004">
      <c r="A90" s="164"/>
      <c r="B90" s="190" t="s">
        <v>158</v>
      </c>
      <c r="C90" s="201">
        <v>8</v>
      </c>
      <c r="D90" s="201">
        <v>10</v>
      </c>
      <c r="E90" s="201">
        <v>8</v>
      </c>
      <c r="F90" s="201">
        <v>10</v>
      </c>
      <c r="G90" s="202"/>
      <c r="H90" s="202"/>
      <c r="I90" s="202"/>
      <c r="J90" s="202"/>
      <c r="K90" s="202"/>
      <c r="L90" s="202"/>
      <c r="M90" s="202"/>
      <c r="N90" s="202"/>
      <c r="O90" s="202"/>
      <c r="P90" s="202"/>
    </row>
    <row r="91" spans="1:16" x14ac:dyDescent="0.55000000000000004">
      <c r="A91" s="164"/>
      <c r="B91" s="190" t="s">
        <v>22</v>
      </c>
      <c r="C91" s="201">
        <v>12</v>
      </c>
      <c r="D91" s="201">
        <v>13</v>
      </c>
      <c r="E91" s="201">
        <v>12</v>
      </c>
      <c r="F91" s="201">
        <v>13</v>
      </c>
      <c r="G91" s="202"/>
      <c r="H91" s="202"/>
      <c r="I91" s="202"/>
      <c r="J91" s="202"/>
      <c r="K91" s="202"/>
      <c r="L91" s="202"/>
      <c r="M91" s="202"/>
      <c r="N91" s="202"/>
      <c r="O91" s="202"/>
      <c r="P91" s="202"/>
    </row>
    <row r="92" spans="1:16" x14ac:dyDescent="0.55000000000000004">
      <c r="A92" s="188" t="s">
        <v>147</v>
      </c>
      <c r="B92" s="189" t="s">
        <v>78</v>
      </c>
      <c r="C92" s="247">
        <v>35</v>
      </c>
      <c r="D92" s="247">
        <v>40</v>
      </c>
      <c r="E92" s="248">
        <v>35</v>
      </c>
      <c r="F92" s="248">
        <v>40</v>
      </c>
      <c r="G92" s="250">
        <v>1.66</v>
      </c>
      <c r="H92" s="250">
        <v>2</v>
      </c>
      <c r="I92" s="250">
        <v>0.28000000000000003</v>
      </c>
      <c r="J92" s="250">
        <v>0.32</v>
      </c>
      <c r="K92" s="250">
        <v>17.22</v>
      </c>
      <c r="L92" s="250">
        <v>19.68</v>
      </c>
      <c r="M92" s="250">
        <f>G92*4+I92*9+K92*4</f>
        <v>78.039999999999992</v>
      </c>
      <c r="N92" s="250">
        <f>H92*4+J92*9+L92*4</f>
        <v>89.6</v>
      </c>
      <c r="O92" s="250">
        <v>0</v>
      </c>
      <c r="P92" s="250">
        <v>0</v>
      </c>
    </row>
    <row r="93" spans="1:16" x14ac:dyDescent="0.55000000000000004">
      <c r="A93" s="188" t="s">
        <v>159</v>
      </c>
      <c r="B93" s="24" t="s">
        <v>77</v>
      </c>
      <c r="C93" s="19">
        <v>93</v>
      </c>
      <c r="D93" s="19">
        <v>93</v>
      </c>
      <c r="E93" s="248">
        <v>93</v>
      </c>
      <c r="F93" s="248">
        <v>93</v>
      </c>
      <c r="G93" s="250">
        <v>0.37</v>
      </c>
      <c r="H93" s="250">
        <v>0.37</v>
      </c>
      <c r="I93" s="250">
        <v>0.37</v>
      </c>
      <c r="J93" s="250">
        <v>0.37</v>
      </c>
      <c r="K93" s="250">
        <v>9.73</v>
      </c>
      <c r="L93" s="250">
        <v>9.73</v>
      </c>
      <c r="M93" s="250">
        <v>41.85</v>
      </c>
      <c r="N93" s="250">
        <v>41.85</v>
      </c>
      <c r="O93" s="250">
        <v>9.3000000000000007</v>
      </c>
      <c r="P93" s="250">
        <v>9.3000000000000007</v>
      </c>
    </row>
    <row r="94" spans="1:16" x14ac:dyDescent="0.55000000000000004">
      <c r="A94" s="164"/>
      <c r="B94" s="189" t="s">
        <v>32</v>
      </c>
      <c r="C94" s="198"/>
      <c r="D94" s="198"/>
      <c r="E94" s="208">
        <f>E61+E62+E76+E81+E88+E92+E93</f>
        <v>523</v>
      </c>
      <c r="F94" s="208">
        <f t="shared" ref="F94:P94" si="3">F61+F62+F76+F81+F88+F92+F93</f>
        <v>568</v>
      </c>
      <c r="G94" s="208">
        <f t="shared" si="3"/>
        <v>13.879999999999999</v>
      </c>
      <c r="H94" s="208">
        <f t="shared" si="3"/>
        <v>15.2</v>
      </c>
      <c r="I94" s="208">
        <f t="shared" si="3"/>
        <v>17.100000000000001</v>
      </c>
      <c r="J94" s="208">
        <f t="shared" si="3"/>
        <v>23.66</v>
      </c>
      <c r="K94" s="208">
        <f t="shared" si="3"/>
        <v>97.429999999999993</v>
      </c>
      <c r="L94" s="208">
        <f t="shared" si="3"/>
        <v>106.02</v>
      </c>
      <c r="M94" s="208">
        <f t="shared" si="3"/>
        <v>627.69000000000005</v>
      </c>
      <c r="N94" s="208">
        <f t="shared" si="3"/>
        <v>686.40000000000009</v>
      </c>
      <c r="O94" s="208">
        <f t="shared" si="3"/>
        <v>16.12</v>
      </c>
      <c r="P94" s="208">
        <f t="shared" si="3"/>
        <v>18.009999999999998</v>
      </c>
    </row>
    <row r="95" spans="1:16" x14ac:dyDescent="0.55000000000000004">
      <c r="A95" s="164"/>
      <c r="B95" s="163" t="s">
        <v>79</v>
      </c>
      <c r="C95" s="209"/>
      <c r="D95" s="209"/>
      <c r="E95" s="209"/>
      <c r="F95" s="209"/>
      <c r="G95" s="202"/>
      <c r="H95" s="202"/>
      <c r="I95" s="202"/>
      <c r="J95" s="202"/>
      <c r="K95" s="202"/>
      <c r="L95" s="202"/>
      <c r="M95" s="202"/>
      <c r="N95" s="202"/>
      <c r="O95" s="202"/>
      <c r="P95" s="202"/>
    </row>
    <row r="96" spans="1:16" ht="46.5" customHeight="1" x14ac:dyDescent="0.55000000000000004">
      <c r="A96" s="164" t="s">
        <v>160</v>
      </c>
      <c r="B96" s="189" t="s">
        <v>81</v>
      </c>
      <c r="C96" s="247">
        <v>154</v>
      </c>
      <c r="D96" s="247">
        <v>154</v>
      </c>
      <c r="E96" s="248">
        <v>150</v>
      </c>
      <c r="F96" s="248">
        <v>150</v>
      </c>
      <c r="G96" s="250">
        <v>4.3600000000000003</v>
      </c>
      <c r="H96" s="250">
        <v>4.3600000000000003</v>
      </c>
      <c r="I96" s="250">
        <v>3.76</v>
      </c>
      <c r="J96" s="250">
        <v>3.76</v>
      </c>
      <c r="K96" s="250">
        <v>6</v>
      </c>
      <c r="L96" s="250">
        <v>6</v>
      </c>
      <c r="M96" s="250">
        <v>79.5</v>
      </c>
      <c r="N96" s="250">
        <v>79.5</v>
      </c>
      <c r="O96" s="250">
        <v>1.06</v>
      </c>
      <c r="P96" s="250">
        <v>1.06</v>
      </c>
    </row>
    <row r="97" spans="1:16" x14ac:dyDescent="0.55000000000000004">
      <c r="A97" s="164"/>
      <c r="B97" s="189" t="s">
        <v>32</v>
      </c>
      <c r="C97" s="198"/>
      <c r="D97" s="198"/>
      <c r="E97" s="208">
        <f>E96</f>
        <v>150</v>
      </c>
      <c r="F97" s="208">
        <f t="shared" ref="F97:P97" si="4">F96</f>
        <v>150</v>
      </c>
      <c r="G97" s="208">
        <f t="shared" si="4"/>
        <v>4.3600000000000003</v>
      </c>
      <c r="H97" s="208">
        <f t="shared" si="4"/>
        <v>4.3600000000000003</v>
      </c>
      <c r="I97" s="208">
        <f t="shared" si="4"/>
        <v>3.76</v>
      </c>
      <c r="J97" s="208">
        <f t="shared" si="4"/>
        <v>3.76</v>
      </c>
      <c r="K97" s="208">
        <f t="shared" si="4"/>
        <v>6</v>
      </c>
      <c r="L97" s="208">
        <f t="shared" si="4"/>
        <v>6</v>
      </c>
      <c r="M97" s="208">
        <f t="shared" si="4"/>
        <v>79.5</v>
      </c>
      <c r="N97" s="208">
        <f t="shared" si="4"/>
        <v>79.5</v>
      </c>
      <c r="O97" s="208">
        <f t="shared" si="4"/>
        <v>1.06</v>
      </c>
      <c r="P97" s="208">
        <f t="shared" si="4"/>
        <v>1.06</v>
      </c>
    </row>
    <row r="98" spans="1:16" x14ac:dyDescent="0.55000000000000004">
      <c r="A98" s="164"/>
      <c r="B98" s="164" t="s">
        <v>82</v>
      </c>
      <c r="C98" s="201"/>
      <c r="D98" s="201"/>
      <c r="E98" s="201"/>
      <c r="F98" s="175"/>
      <c r="G98" s="202"/>
      <c r="H98" s="202"/>
      <c r="I98" s="202"/>
      <c r="J98" s="202"/>
      <c r="K98" s="202"/>
      <c r="L98" s="202"/>
      <c r="M98" s="202"/>
      <c r="N98" s="202"/>
      <c r="O98" s="202"/>
      <c r="P98" s="202"/>
    </row>
    <row r="99" spans="1:16" x14ac:dyDescent="0.55000000000000004">
      <c r="A99" s="164"/>
      <c r="B99" s="190" t="s">
        <v>83</v>
      </c>
      <c r="C99" s="201">
        <v>4</v>
      </c>
      <c r="D99" s="201">
        <v>6</v>
      </c>
      <c r="E99" s="199">
        <v>4</v>
      </c>
      <c r="F99" s="199">
        <v>6</v>
      </c>
      <c r="G99" s="202"/>
      <c r="H99" s="202"/>
      <c r="I99" s="202"/>
      <c r="J99" s="202"/>
      <c r="K99" s="202"/>
      <c r="L99" s="202"/>
      <c r="M99" s="202"/>
      <c r="N99" s="202"/>
      <c r="O99" s="202"/>
      <c r="P99" s="202"/>
    </row>
    <row r="100" spans="1:16" x14ac:dyDescent="0.55000000000000004">
      <c r="A100" s="164"/>
      <c r="B100" s="197" t="s">
        <v>84</v>
      </c>
      <c r="C100" s="172"/>
      <c r="D100" s="172"/>
      <c r="E100" s="41">
        <f t="shared" ref="E100:P100" si="5">E17+E20+E59+E94+E97</f>
        <v>1705</v>
      </c>
      <c r="F100" s="41">
        <f t="shared" si="5"/>
        <v>2022</v>
      </c>
      <c r="G100" s="41">
        <f t="shared" si="5"/>
        <v>42.16</v>
      </c>
      <c r="H100" s="41">
        <f t="shared" si="5"/>
        <v>54.55</v>
      </c>
      <c r="I100" s="41">
        <f t="shared" si="5"/>
        <v>54.36</v>
      </c>
      <c r="J100" s="41">
        <f t="shared" si="5"/>
        <v>88.42</v>
      </c>
      <c r="K100" s="41">
        <f t="shared" si="5"/>
        <v>224.34</v>
      </c>
      <c r="L100" s="41">
        <f t="shared" si="5"/>
        <v>263.94</v>
      </c>
      <c r="M100" s="41">
        <f t="shared" si="5"/>
        <v>1564.64</v>
      </c>
      <c r="N100" s="41">
        <f t="shared" si="5"/>
        <v>1938.0100000000002</v>
      </c>
      <c r="O100" s="41">
        <f t="shared" si="5"/>
        <v>31.41</v>
      </c>
      <c r="P100" s="41">
        <f t="shared" si="5"/>
        <v>37.22</v>
      </c>
    </row>
    <row r="102" spans="1:16" s="26" customFormat="1" x14ac:dyDescent="0.55000000000000004">
      <c r="A102" s="30"/>
      <c r="B102" s="186"/>
      <c r="C102" s="186"/>
      <c r="D102" s="186"/>
      <c r="E102" s="186"/>
      <c r="F102" s="186"/>
      <c r="G102" s="186"/>
      <c r="H102" s="186"/>
      <c r="I102" s="186"/>
      <c r="J102" s="186"/>
      <c r="K102" s="186"/>
      <c r="L102" s="186"/>
      <c r="M102" s="186"/>
      <c r="N102" s="186"/>
      <c r="O102" s="186"/>
      <c r="P102" s="186"/>
    </row>
    <row r="103" spans="1:16" s="26" customFormat="1" x14ac:dyDescent="0.55000000000000004">
      <c r="A103" s="30"/>
      <c r="B103" s="186"/>
      <c r="C103" s="186"/>
      <c r="D103" s="186"/>
      <c r="E103" s="186"/>
      <c r="F103" s="186"/>
      <c r="G103" s="186"/>
      <c r="H103" s="186"/>
      <c r="I103" s="186"/>
      <c r="J103" s="186"/>
      <c r="K103" s="186"/>
      <c r="L103" s="186"/>
      <c r="M103" s="186"/>
      <c r="N103" s="186"/>
      <c r="O103" s="186"/>
      <c r="P103" s="186"/>
    </row>
    <row r="104" spans="1:16" s="26" customFormat="1" x14ac:dyDescent="0.55000000000000004">
      <c r="A104" s="30"/>
      <c r="B104" s="186"/>
      <c r="C104" s="186"/>
      <c r="D104" s="186"/>
      <c r="E104" s="186"/>
      <c r="F104" s="186"/>
      <c r="G104" s="186"/>
      <c r="H104" s="186"/>
      <c r="I104" s="186"/>
      <c r="J104" s="186"/>
      <c r="K104" s="186"/>
      <c r="L104" s="186"/>
      <c r="M104" s="186"/>
      <c r="N104" s="186"/>
      <c r="O104" s="186"/>
      <c r="P104" s="186"/>
    </row>
    <row r="105" spans="1:16" s="26" customFormat="1" x14ac:dyDescent="0.55000000000000004">
      <c r="A105" s="30"/>
      <c r="B105" s="186"/>
      <c r="C105" s="186"/>
      <c r="D105" s="186"/>
      <c r="E105" s="186"/>
      <c r="F105" s="186"/>
      <c r="G105" s="186"/>
      <c r="H105" s="186"/>
      <c r="I105" s="186"/>
      <c r="J105" s="186"/>
      <c r="K105" s="186"/>
      <c r="L105" s="186"/>
      <c r="M105" s="186"/>
      <c r="N105" s="186"/>
      <c r="O105" s="186"/>
      <c r="P105" s="186"/>
    </row>
  </sheetData>
  <mergeCells count="11">
    <mergeCell ref="O1:P2"/>
    <mergeCell ref="I3:J3"/>
    <mergeCell ref="K3:L3"/>
    <mergeCell ref="O3:P3"/>
    <mergeCell ref="A1:A3"/>
    <mergeCell ref="B1:B3"/>
    <mergeCell ref="E1:F2"/>
    <mergeCell ref="G1:L2"/>
    <mergeCell ref="M1:N2"/>
    <mergeCell ref="C1:D2"/>
    <mergeCell ref="G3:H3"/>
  </mergeCells>
  <pageMargins left="0" right="0" top="0" bottom="0" header="0" footer="0"/>
  <pageSetup paperSize="9" scale="34" orientation="landscape" r:id="rId1"/>
  <rowBreaks count="1" manualBreakCount="1">
    <brk id="43" max="15" man="1"/>
  </rowBreaks>
  <colBreaks count="1" manualBreakCount="1">
    <brk id="17" max="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1"/>
  <sheetViews>
    <sheetView topLeftCell="A100" zoomScale="40" zoomScaleNormal="100" zoomScaleSheetLayoutView="40" workbookViewId="0">
      <selection activeCell="A100" sqref="A1:IV65536"/>
    </sheetView>
  </sheetViews>
  <sheetFormatPr defaultRowHeight="38.25" x14ac:dyDescent="0.55000000000000004"/>
  <cols>
    <col min="1" max="1" width="25.28515625" style="30" bestFit="1" customWidth="1"/>
    <col min="2" max="2" width="117.85546875" style="14" bestFit="1" customWidth="1"/>
    <col min="3" max="3" width="20.140625" style="14" bestFit="1" customWidth="1"/>
    <col min="4" max="4" width="18.5703125" style="14" bestFit="1" customWidth="1"/>
    <col min="5" max="5" width="21.5703125" style="14" bestFit="1" customWidth="1"/>
    <col min="6" max="6" width="21.140625" style="14" bestFit="1" customWidth="1"/>
    <col min="7" max="10" width="15.5703125" style="14" bestFit="1" customWidth="1"/>
    <col min="11" max="12" width="18.140625" style="14" bestFit="1" customWidth="1"/>
    <col min="13" max="14" width="21.140625" style="14" bestFit="1" customWidth="1"/>
    <col min="15" max="16" width="15.5703125" style="14" bestFit="1" customWidth="1"/>
    <col min="17" max="16384" width="9.140625" style="14"/>
  </cols>
  <sheetData>
    <row r="1" spans="1:16" ht="38.25" customHeight="1" x14ac:dyDescent="0.55000000000000004">
      <c r="A1" s="293" t="s">
        <v>0</v>
      </c>
      <c r="B1" s="294" t="s">
        <v>161</v>
      </c>
      <c r="C1" s="293" t="s">
        <v>2</v>
      </c>
      <c r="D1" s="292"/>
      <c r="E1" s="293" t="s">
        <v>2</v>
      </c>
      <c r="F1" s="292"/>
      <c r="G1" s="291" t="s">
        <v>3</v>
      </c>
      <c r="H1" s="291"/>
      <c r="I1" s="291"/>
      <c r="J1" s="291"/>
      <c r="K1" s="291"/>
      <c r="L1" s="291"/>
      <c r="M1" s="293" t="s">
        <v>4</v>
      </c>
      <c r="N1" s="292"/>
      <c r="O1" s="293" t="s">
        <v>5</v>
      </c>
      <c r="P1" s="293"/>
    </row>
    <row r="2" spans="1:16" x14ac:dyDescent="0.55000000000000004">
      <c r="A2" s="293"/>
      <c r="B2" s="295"/>
      <c r="C2" s="292"/>
      <c r="D2" s="292"/>
      <c r="E2" s="292"/>
      <c r="F2" s="292"/>
      <c r="G2" s="291"/>
      <c r="H2" s="291"/>
      <c r="I2" s="291"/>
      <c r="J2" s="291"/>
      <c r="K2" s="291"/>
      <c r="L2" s="291"/>
      <c r="M2" s="292"/>
      <c r="N2" s="292"/>
      <c r="O2" s="293"/>
      <c r="P2" s="293"/>
    </row>
    <row r="3" spans="1:16" ht="81" customHeight="1" x14ac:dyDescent="0.55000000000000004">
      <c r="A3" s="293"/>
      <c r="B3" s="296"/>
      <c r="C3" s="284" t="s">
        <v>6</v>
      </c>
      <c r="D3" s="284" t="s">
        <v>7</v>
      </c>
      <c r="E3" s="284" t="s">
        <v>6</v>
      </c>
      <c r="F3" s="284" t="s">
        <v>7</v>
      </c>
      <c r="G3" s="293" t="s">
        <v>8</v>
      </c>
      <c r="H3" s="293"/>
      <c r="I3" s="293" t="s">
        <v>9</v>
      </c>
      <c r="J3" s="291"/>
      <c r="K3" s="291" t="s">
        <v>10</v>
      </c>
      <c r="L3" s="291"/>
      <c r="M3" s="284"/>
      <c r="N3" s="284"/>
      <c r="O3" s="291" t="s">
        <v>11</v>
      </c>
      <c r="P3" s="291"/>
    </row>
    <row r="4" spans="1:16" ht="38.25" customHeight="1" x14ac:dyDescent="0.55000000000000004">
      <c r="A4" s="164"/>
      <c r="B4" s="58" t="s">
        <v>12</v>
      </c>
      <c r="C4" s="222" t="s">
        <v>13</v>
      </c>
      <c r="D4" s="222" t="s">
        <v>14</v>
      </c>
      <c r="E4" s="222" t="s">
        <v>15</v>
      </c>
      <c r="F4" s="15" t="s">
        <v>15</v>
      </c>
      <c r="G4" s="187" t="s">
        <v>6</v>
      </c>
      <c r="H4" s="187" t="s">
        <v>7</v>
      </c>
      <c r="I4" s="187" t="s">
        <v>6</v>
      </c>
      <c r="J4" s="187" t="s">
        <v>7</v>
      </c>
      <c r="K4" s="187" t="s">
        <v>6</v>
      </c>
      <c r="L4" s="187" t="s">
        <v>7</v>
      </c>
      <c r="M4" s="187" t="s">
        <v>6</v>
      </c>
      <c r="N4" s="187" t="s">
        <v>7</v>
      </c>
      <c r="O4" s="187" t="s">
        <v>6</v>
      </c>
      <c r="P4" s="187" t="s">
        <v>7</v>
      </c>
    </row>
    <row r="5" spans="1:16" x14ac:dyDescent="0.55000000000000004">
      <c r="A5" s="188" t="s">
        <v>162</v>
      </c>
      <c r="B5" s="193" t="s">
        <v>163</v>
      </c>
      <c r="C5" s="247"/>
      <c r="D5" s="247"/>
      <c r="E5" s="248">
        <v>150</v>
      </c>
      <c r="F5" s="248">
        <v>200</v>
      </c>
      <c r="G5" s="161">
        <v>4.49</v>
      </c>
      <c r="H5" s="161">
        <v>6.24</v>
      </c>
      <c r="I5" s="161">
        <v>5.09</v>
      </c>
      <c r="J5" s="161">
        <v>7.05</v>
      </c>
      <c r="K5" s="161">
        <v>17.71</v>
      </c>
      <c r="L5" s="161">
        <v>25.25</v>
      </c>
      <c r="M5" s="161">
        <v>135</v>
      </c>
      <c r="N5" s="161">
        <v>188</v>
      </c>
      <c r="O5" s="161">
        <v>1.43</v>
      </c>
      <c r="P5" s="161">
        <v>1.9</v>
      </c>
    </row>
    <row r="6" spans="1:16" x14ac:dyDescent="0.55000000000000004">
      <c r="A6" s="164"/>
      <c r="B6" s="190" t="s">
        <v>18</v>
      </c>
      <c r="C6" s="229">
        <v>110</v>
      </c>
      <c r="D6" s="229">
        <v>147</v>
      </c>
      <c r="E6" s="229">
        <v>110</v>
      </c>
      <c r="F6" s="229">
        <v>147</v>
      </c>
      <c r="G6" s="161"/>
      <c r="H6" s="161"/>
      <c r="I6" s="161"/>
      <c r="J6" s="161"/>
      <c r="K6" s="161"/>
      <c r="L6" s="161"/>
      <c r="M6" s="161"/>
      <c r="N6" s="161"/>
      <c r="O6" s="161"/>
      <c r="P6" s="161"/>
    </row>
    <row r="7" spans="1:16" x14ac:dyDescent="0.55000000000000004">
      <c r="A7" s="164"/>
      <c r="B7" s="190" t="s">
        <v>22</v>
      </c>
      <c r="C7" s="229">
        <v>3</v>
      </c>
      <c r="D7" s="229">
        <v>4</v>
      </c>
      <c r="E7" s="229">
        <v>3</v>
      </c>
      <c r="F7" s="229">
        <v>4</v>
      </c>
      <c r="G7" s="161"/>
      <c r="H7" s="161"/>
      <c r="I7" s="161"/>
      <c r="J7" s="161"/>
      <c r="K7" s="161"/>
      <c r="L7" s="161"/>
      <c r="M7" s="161"/>
      <c r="N7" s="161"/>
      <c r="O7" s="161"/>
      <c r="P7" s="161"/>
    </row>
    <row r="8" spans="1:16" x14ac:dyDescent="0.55000000000000004">
      <c r="A8" s="164"/>
      <c r="B8" s="190" t="s">
        <v>29</v>
      </c>
      <c r="C8" s="229">
        <v>2</v>
      </c>
      <c r="D8" s="229">
        <v>3</v>
      </c>
      <c r="E8" s="229">
        <v>2</v>
      </c>
      <c r="F8" s="229">
        <v>3</v>
      </c>
      <c r="G8" s="161"/>
      <c r="H8" s="161"/>
      <c r="I8" s="161"/>
      <c r="J8" s="161"/>
      <c r="K8" s="161"/>
      <c r="L8" s="161"/>
      <c r="M8" s="161"/>
      <c r="N8" s="161"/>
      <c r="O8" s="161"/>
      <c r="P8" s="161"/>
    </row>
    <row r="9" spans="1:16" ht="39" customHeight="1" x14ac:dyDescent="0.55000000000000004">
      <c r="A9" s="164"/>
      <c r="B9" s="190" t="s">
        <v>164</v>
      </c>
      <c r="C9" s="229">
        <v>14</v>
      </c>
      <c r="D9" s="229">
        <v>21</v>
      </c>
      <c r="E9" s="229">
        <v>14</v>
      </c>
      <c r="F9" s="229">
        <v>21</v>
      </c>
      <c r="G9" s="161"/>
      <c r="H9" s="161"/>
      <c r="I9" s="161"/>
      <c r="J9" s="161"/>
      <c r="K9" s="161"/>
      <c r="L9" s="161"/>
      <c r="M9" s="161"/>
      <c r="N9" s="161"/>
      <c r="O9" s="161"/>
      <c r="P9" s="161"/>
    </row>
    <row r="10" spans="1:16" x14ac:dyDescent="0.55000000000000004">
      <c r="A10" s="188" t="s">
        <v>165</v>
      </c>
      <c r="B10" s="189" t="s">
        <v>24</v>
      </c>
      <c r="C10" s="247"/>
      <c r="D10" s="247"/>
      <c r="E10" s="248">
        <v>180</v>
      </c>
      <c r="F10" s="248">
        <v>200</v>
      </c>
      <c r="G10" s="249">
        <v>2.4</v>
      </c>
      <c r="H10" s="249">
        <v>3.26</v>
      </c>
      <c r="I10" s="249">
        <v>3.52</v>
      </c>
      <c r="J10" s="249">
        <v>4.4000000000000004</v>
      </c>
      <c r="K10" s="249">
        <v>15.02</v>
      </c>
      <c r="L10" s="249">
        <v>18.29</v>
      </c>
      <c r="M10" s="249">
        <v>101.36</v>
      </c>
      <c r="N10" s="249">
        <v>125.8</v>
      </c>
      <c r="O10" s="249">
        <v>1.31</v>
      </c>
      <c r="P10" s="249">
        <v>1.65</v>
      </c>
    </row>
    <row r="11" spans="1:16" x14ac:dyDescent="0.55000000000000004">
      <c r="A11" s="164"/>
      <c r="B11" s="190" t="s">
        <v>18</v>
      </c>
      <c r="C11" s="229">
        <v>101</v>
      </c>
      <c r="D11" s="229">
        <v>127</v>
      </c>
      <c r="E11" s="229">
        <v>101</v>
      </c>
      <c r="F11" s="229">
        <v>127</v>
      </c>
      <c r="G11" s="161"/>
      <c r="H11" s="161"/>
      <c r="I11" s="161"/>
      <c r="J11" s="161"/>
      <c r="K11" s="161"/>
      <c r="L11" s="161"/>
      <c r="M11" s="161"/>
      <c r="N11" s="161"/>
      <c r="O11" s="161"/>
      <c r="P11" s="161"/>
    </row>
    <row r="12" spans="1:16" x14ac:dyDescent="0.55000000000000004">
      <c r="A12" s="164"/>
      <c r="B12" s="190" t="s">
        <v>25</v>
      </c>
      <c r="C12" s="229">
        <v>2.86</v>
      </c>
      <c r="D12" s="229">
        <v>3.43</v>
      </c>
      <c r="E12" s="229">
        <v>2.86</v>
      </c>
      <c r="F12" s="229">
        <v>3.43</v>
      </c>
      <c r="G12" s="161"/>
      <c r="H12" s="161"/>
      <c r="I12" s="161"/>
      <c r="J12" s="161"/>
      <c r="K12" s="161"/>
      <c r="L12" s="161"/>
      <c r="M12" s="161"/>
      <c r="N12" s="161"/>
      <c r="O12" s="161"/>
      <c r="P12" s="161"/>
    </row>
    <row r="13" spans="1:16" x14ac:dyDescent="0.55000000000000004">
      <c r="A13" s="164"/>
      <c r="B13" s="190" t="s">
        <v>22</v>
      </c>
      <c r="C13" s="229">
        <v>10</v>
      </c>
      <c r="D13" s="229">
        <v>12</v>
      </c>
      <c r="E13" s="229">
        <v>10</v>
      </c>
      <c r="F13" s="229">
        <v>12</v>
      </c>
      <c r="G13" s="161"/>
      <c r="H13" s="161"/>
      <c r="I13" s="161"/>
      <c r="J13" s="161"/>
      <c r="K13" s="161"/>
      <c r="L13" s="161"/>
      <c r="M13" s="161"/>
      <c r="N13" s="161"/>
      <c r="O13" s="161"/>
      <c r="P13" s="161"/>
    </row>
    <row r="14" spans="1:16" ht="39" customHeight="1" x14ac:dyDescent="0.55000000000000004">
      <c r="A14" s="164" t="s">
        <v>166</v>
      </c>
      <c r="B14" s="189" t="s">
        <v>27</v>
      </c>
      <c r="C14" s="247"/>
      <c r="D14" s="247"/>
      <c r="E14" s="228">
        <v>36</v>
      </c>
      <c r="F14" s="228">
        <v>60</v>
      </c>
      <c r="G14" s="249">
        <v>3.04</v>
      </c>
      <c r="H14" s="249">
        <v>4.97</v>
      </c>
      <c r="I14" s="249">
        <v>6.82</v>
      </c>
      <c r="J14" s="249">
        <v>8.16</v>
      </c>
      <c r="K14" s="249">
        <v>10.91</v>
      </c>
      <c r="L14" s="249">
        <v>20.7</v>
      </c>
      <c r="M14" s="249">
        <v>117.18</v>
      </c>
      <c r="N14" s="249">
        <v>176.12</v>
      </c>
      <c r="O14" s="249">
        <v>0.06</v>
      </c>
      <c r="P14" s="249">
        <v>0.08</v>
      </c>
    </row>
    <row r="15" spans="1:16" x14ac:dyDescent="0.55000000000000004">
      <c r="A15" s="188"/>
      <c r="B15" s="190" t="s">
        <v>28</v>
      </c>
      <c r="C15" s="229">
        <v>8.6</v>
      </c>
      <c r="D15" s="229">
        <v>12.9</v>
      </c>
      <c r="E15" s="229">
        <v>8</v>
      </c>
      <c r="F15" s="229">
        <v>12</v>
      </c>
      <c r="G15" s="249"/>
      <c r="H15" s="249"/>
      <c r="I15" s="249"/>
      <c r="J15" s="249"/>
      <c r="K15" s="249"/>
      <c r="L15" s="249"/>
      <c r="M15" s="249"/>
      <c r="N15" s="249"/>
      <c r="O15" s="249"/>
      <c r="P15" s="249"/>
    </row>
    <row r="16" spans="1:16" x14ac:dyDescent="0.55000000000000004">
      <c r="A16" s="164"/>
      <c r="B16" s="190" t="s">
        <v>29</v>
      </c>
      <c r="C16" s="229">
        <v>6</v>
      </c>
      <c r="D16" s="229">
        <v>6</v>
      </c>
      <c r="E16" s="229">
        <v>6</v>
      </c>
      <c r="F16" s="229">
        <v>6</v>
      </c>
      <c r="G16" s="249"/>
      <c r="H16" s="249"/>
      <c r="I16" s="249"/>
      <c r="J16" s="249"/>
      <c r="K16" s="249"/>
      <c r="L16" s="249"/>
      <c r="M16" s="249"/>
      <c r="N16" s="249"/>
      <c r="O16" s="249"/>
      <c r="P16" s="249"/>
    </row>
    <row r="17" spans="1:16" x14ac:dyDescent="0.55000000000000004">
      <c r="A17" s="164"/>
      <c r="B17" s="190" t="s">
        <v>30</v>
      </c>
      <c r="C17" s="229">
        <v>22</v>
      </c>
      <c r="D17" s="229">
        <v>42</v>
      </c>
      <c r="E17" s="229">
        <v>22</v>
      </c>
      <c r="F17" s="229">
        <v>42</v>
      </c>
      <c r="G17" s="249"/>
      <c r="H17" s="249"/>
      <c r="I17" s="249"/>
      <c r="J17" s="249"/>
      <c r="K17" s="249"/>
      <c r="L17" s="249"/>
      <c r="M17" s="249"/>
      <c r="N17" s="249"/>
      <c r="O17" s="249"/>
      <c r="P17" s="249"/>
    </row>
    <row r="18" spans="1:16" x14ac:dyDescent="0.55000000000000004">
      <c r="A18" s="164"/>
      <c r="B18" s="189" t="s">
        <v>32</v>
      </c>
      <c r="C18" s="247"/>
      <c r="D18" s="247"/>
      <c r="E18" s="145">
        <f>E5+E10+E14</f>
        <v>366</v>
      </c>
      <c r="F18" s="145">
        <f>F5+F10+F14</f>
        <v>460</v>
      </c>
      <c r="G18" s="145">
        <f t="shared" ref="G18:P18" si="0">G5+G10+G14</f>
        <v>9.93</v>
      </c>
      <c r="H18" s="145">
        <f t="shared" si="0"/>
        <v>14.469999999999999</v>
      </c>
      <c r="I18" s="145">
        <f t="shared" si="0"/>
        <v>15.43</v>
      </c>
      <c r="J18" s="145">
        <f t="shared" si="0"/>
        <v>19.61</v>
      </c>
      <c r="K18" s="145">
        <f t="shared" si="0"/>
        <v>43.64</v>
      </c>
      <c r="L18" s="145">
        <f t="shared" si="0"/>
        <v>64.239999999999995</v>
      </c>
      <c r="M18" s="145">
        <f t="shared" si="0"/>
        <v>353.54</v>
      </c>
      <c r="N18" s="145">
        <f t="shared" si="0"/>
        <v>489.92</v>
      </c>
      <c r="O18" s="145">
        <f t="shared" si="0"/>
        <v>2.8000000000000003</v>
      </c>
      <c r="P18" s="145">
        <f t="shared" si="0"/>
        <v>3.63</v>
      </c>
    </row>
    <row r="19" spans="1:16" x14ac:dyDescent="0.55000000000000004">
      <c r="A19" s="164"/>
      <c r="B19" s="58" t="s">
        <v>31</v>
      </c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</row>
    <row r="20" spans="1:16" x14ac:dyDescent="0.55000000000000004">
      <c r="A20" s="188" t="s">
        <v>167</v>
      </c>
      <c r="B20" s="146" t="s">
        <v>34</v>
      </c>
      <c r="C20" s="19">
        <v>125</v>
      </c>
      <c r="D20" s="19">
        <v>125</v>
      </c>
      <c r="E20" s="228">
        <v>125</v>
      </c>
      <c r="F20" s="228">
        <v>125</v>
      </c>
      <c r="G20" s="249">
        <v>0.13</v>
      </c>
      <c r="H20" s="249">
        <v>0.13</v>
      </c>
      <c r="I20" s="249">
        <v>0</v>
      </c>
      <c r="J20" s="249">
        <v>0</v>
      </c>
      <c r="K20" s="249">
        <v>11.38</v>
      </c>
      <c r="L20" s="249">
        <v>11.38</v>
      </c>
      <c r="M20" s="249">
        <v>46.25</v>
      </c>
      <c r="N20" s="249">
        <v>46.25</v>
      </c>
      <c r="O20" s="249">
        <v>2.5</v>
      </c>
      <c r="P20" s="249">
        <v>2.5</v>
      </c>
    </row>
    <row r="21" spans="1:16" x14ac:dyDescent="0.55000000000000004">
      <c r="A21" s="188"/>
      <c r="B21" s="189" t="s">
        <v>32</v>
      </c>
      <c r="C21" s="247"/>
      <c r="D21" s="247"/>
      <c r="E21" s="145">
        <f>E20</f>
        <v>125</v>
      </c>
      <c r="F21" s="145">
        <f>F20</f>
        <v>125</v>
      </c>
      <c r="G21" s="145">
        <f t="shared" ref="G21:P21" si="1">G20</f>
        <v>0.13</v>
      </c>
      <c r="H21" s="145">
        <f t="shared" si="1"/>
        <v>0.13</v>
      </c>
      <c r="I21" s="145">
        <f t="shared" si="1"/>
        <v>0</v>
      </c>
      <c r="J21" s="145">
        <f t="shared" si="1"/>
        <v>0</v>
      </c>
      <c r="K21" s="145">
        <f t="shared" si="1"/>
        <v>11.38</v>
      </c>
      <c r="L21" s="145">
        <f t="shared" si="1"/>
        <v>11.38</v>
      </c>
      <c r="M21" s="145">
        <f t="shared" si="1"/>
        <v>46.25</v>
      </c>
      <c r="N21" s="145">
        <f t="shared" si="1"/>
        <v>46.25</v>
      </c>
      <c r="O21" s="145">
        <f t="shared" si="1"/>
        <v>2.5</v>
      </c>
      <c r="P21" s="145">
        <f t="shared" si="1"/>
        <v>2.5</v>
      </c>
    </row>
    <row r="22" spans="1:16" x14ac:dyDescent="0.55000000000000004">
      <c r="A22" s="164"/>
      <c r="B22" s="58" t="s">
        <v>35</v>
      </c>
      <c r="C22" s="161"/>
      <c r="D22" s="161"/>
      <c r="E22" s="161"/>
      <c r="F22" s="161"/>
      <c r="G22" s="185"/>
      <c r="H22" s="185"/>
      <c r="I22" s="185"/>
      <c r="J22" s="185"/>
      <c r="K22" s="185"/>
      <c r="L22" s="185"/>
      <c r="M22" s="185"/>
      <c r="N22" s="185"/>
      <c r="O22" s="185"/>
      <c r="P22" s="185"/>
    </row>
    <row r="23" spans="1:16" x14ac:dyDescent="0.55000000000000004">
      <c r="A23" s="188" t="s">
        <v>168</v>
      </c>
      <c r="B23" s="223" t="s">
        <v>169</v>
      </c>
      <c r="C23" s="247"/>
      <c r="D23" s="247"/>
      <c r="E23" s="248">
        <v>30</v>
      </c>
      <c r="F23" s="248">
        <v>45</v>
      </c>
      <c r="G23" s="250">
        <v>0.56999999999999995</v>
      </c>
      <c r="H23" s="250">
        <v>0.85</v>
      </c>
      <c r="I23" s="250">
        <v>1.45</v>
      </c>
      <c r="J23" s="250">
        <v>2.17</v>
      </c>
      <c r="K23" s="250">
        <v>4.38</v>
      </c>
      <c r="L23" s="250">
        <v>6.57</v>
      </c>
      <c r="M23" s="250">
        <v>32.700000000000003</v>
      </c>
      <c r="N23" s="250">
        <v>49</v>
      </c>
      <c r="O23" s="250">
        <v>4.0999999999999996</v>
      </c>
      <c r="P23" s="250">
        <v>6.15</v>
      </c>
    </row>
    <row r="24" spans="1:16" s="141" customFormat="1" x14ac:dyDescent="0.55000000000000004">
      <c r="A24" s="188"/>
      <c r="B24" s="194" t="s">
        <v>48</v>
      </c>
      <c r="C24" s="181">
        <v>35</v>
      </c>
      <c r="D24" s="181">
        <v>53</v>
      </c>
      <c r="E24" s="181">
        <v>27</v>
      </c>
      <c r="F24" s="181">
        <v>40</v>
      </c>
      <c r="G24" s="250"/>
      <c r="H24" s="250"/>
      <c r="I24" s="250"/>
      <c r="J24" s="250"/>
      <c r="K24" s="250"/>
      <c r="L24" s="250"/>
      <c r="M24" s="250"/>
      <c r="N24" s="250"/>
      <c r="O24" s="250"/>
      <c r="P24" s="250"/>
    </row>
    <row r="25" spans="1:16" s="141" customFormat="1" x14ac:dyDescent="0.55000000000000004">
      <c r="A25" s="188"/>
      <c r="B25" s="194" t="s">
        <v>49</v>
      </c>
      <c r="C25" s="181">
        <v>38</v>
      </c>
      <c r="D25" s="181">
        <v>57</v>
      </c>
      <c r="E25" s="181">
        <v>27</v>
      </c>
      <c r="F25" s="181">
        <v>40</v>
      </c>
      <c r="G25" s="250"/>
      <c r="H25" s="250"/>
      <c r="I25" s="250"/>
      <c r="J25" s="250"/>
      <c r="K25" s="250"/>
      <c r="L25" s="250"/>
      <c r="M25" s="250"/>
      <c r="N25" s="250"/>
      <c r="O25" s="250"/>
      <c r="P25" s="250"/>
    </row>
    <row r="26" spans="1:16" s="141" customFormat="1" x14ac:dyDescent="0.55000000000000004">
      <c r="A26" s="188"/>
      <c r="B26" s="194" t="s">
        <v>50</v>
      </c>
      <c r="C26" s="181">
        <v>41</v>
      </c>
      <c r="D26" s="181">
        <v>62</v>
      </c>
      <c r="E26" s="181">
        <v>27</v>
      </c>
      <c r="F26" s="181">
        <v>40</v>
      </c>
      <c r="G26" s="250"/>
      <c r="H26" s="250"/>
      <c r="I26" s="250"/>
      <c r="J26" s="250"/>
      <c r="K26" s="250"/>
      <c r="L26" s="250"/>
      <c r="M26" s="250"/>
      <c r="N26" s="250"/>
      <c r="O26" s="250"/>
      <c r="P26" s="250"/>
    </row>
    <row r="27" spans="1:16" s="141" customFormat="1" x14ac:dyDescent="0.55000000000000004">
      <c r="A27" s="188"/>
      <c r="B27" s="194" t="s">
        <v>51</v>
      </c>
      <c r="C27" s="181">
        <v>45</v>
      </c>
      <c r="D27" s="181">
        <v>67</v>
      </c>
      <c r="E27" s="181">
        <v>27</v>
      </c>
      <c r="F27" s="181">
        <v>40</v>
      </c>
      <c r="G27" s="250"/>
      <c r="H27" s="250"/>
      <c r="I27" s="250"/>
      <c r="J27" s="250"/>
      <c r="K27" s="250"/>
      <c r="L27" s="250"/>
      <c r="M27" s="250"/>
      <c r="N27" s="250"/>
      <c r="O27" s="250"/>
      <c r="P27" s="250"/>
    </row>
    <row r="28" spans="1:16" s="141" customFormat="1" x14ac:dyDescent="0.55000000000000004">
      <c r="A28" s="188"/>
      <c r="B28" s="191" t="s">
        <v>52</v>
      </c>
      <c r="C28" s="181">
        <v>27</v>
      </c>
      <c r="D28" s="181">
        <v>40</v>
      </c>
      <c r="E28" s="181">
        <v>27</v>
      </c>
      <c r="F28" s="181">
        <v>40</v>
      </c>
      <c r="G28" s="250"/>
      <c r="H28" s="250"/>
      <c r="I28" s="250"/>
      <c r="J28" s="250"/>
      <c r="K28" s="250"/>
      <c r="L28" s="250"/>
      <c r="M28" s="250"/>
      <c r="N28" s="250"/>
      <c r="O28" s="250"/>
      <c r="P28" s="250"/>
    </row>
    <row r="29" spans="1:16" s="141" customFormat="1" x14ac:dyDescent="0.55000000000000004">
      <c r="A29" s="188"/>
      <c r="B29" s="191" t="s">
        <v>44</v>
      </c>
      <c r="C29" s="181">
        <v>4</v>
      </c>
      <c r="D29" s="181">
        <v>5</v>
      </c>
      <c r="E29" s="181">
        <v>3</v>
      </c>
      <c r="F29" s="181">
        <v>4</v>
      </c>
      <c r="G29" s="250"/>
      <c r="H29" s="250"/>
      <c r="I29" s="250"/>
      <c r="J29" s="250"/>
      <c r="K29" s="250"/>
      <c r="L29" s="250"/>
      <c r="M29" s="250"/>
      <c r="N29" s="250"/>
      <c r="O29" s="250"/>
      <c r="P29" s="250"/>
    </row>
    <row r="30" spans="1:16" s="141" customFormat="1" x14ac:dyDescent="0.55000000000000004">
      <c r="A30" s="188"/>
      <c r="B30" s="191" t="s">
        <v>45</v>
      </c>
      <c r="C30" s="181">
        <v>3</v>
      </c>
      <c r="D30" s="181">
        <v>4</v>
      </c>
      <c r="E30" s="181">
        <v>3</v>
      </c>
      <c r="F30" s="181">
        <v>4</v>
      </c>
      <c r="G30" s="250"/>
      <c r="H30" s="250"/>
      <c r="I30" s="250"/>
      <c r="J30" s="250"/>
      <c r="K30" s="250"/>
      <c r="L30" s="250"/>
      <c r="M30" s="250"/>
      <c r="N30" s="250"/>
      <c r="O30" s="250"/>
      <c r="P30" s="250"/>
    </row>
    <row r="31" spans="1:16" s="141" customFormat="1" x14ac:dyDescent="0.55000000000000004">
      <c r="A31" s="188"/>
      <c r="B31" s="144" t="s">
        <v>40</v>
      </c>
      <c r="C31" s="181">
        <v>2</v>
      </c>
      <c r="D31" s="181">
        <v>3</v>
      </c>
      <c r="E31" s="181">
        <v>2</v>
      </c>
      <c r="F31" s="181">
        <v>3</v>
      </c>
      <c r="G31" s="250"/>
      <c r="H31" s="250"/>
      <c r="I31" s="250"/>
      <c r="J31" s="250"/>
      <c r="K31" s="250"/>
      <c r="L31" s="250"/>
      <c r="M31" s="250"/>
      <c r="N31" s="250"/>
      <c r="O31" s="250"/>
      <c r="P31" s="250"/>
    </row>
    <row r="32" spans="1:16" x14ac:dyDescent="0.55000000000000004">
      <c r="A32" s="188" t="s">
        <v>170</v>
      </c>
      <c r="B32" s="223" t="s">
        <v>171</v>
      </c>
      <c r="C32" s="247"/>
      <c r="D32" s="247"/>
      <c r="E32" s="248">
        <v>150</v>
      </c>
      <c r="F32" s="248">
        <v>200</v>
      </c>
      <c r="G32" s="202">
        <v>4.5999999999999996</v>
      </c>
      <c r="H32" s="202">
        <v>6.02</v>
      </c>
      <c r="I32" s="202">
        <v>6</v>
      </c>
      <c r="J32" s="202">
        <v>7.18</v>
      </c>
      <c r="K32" s="250">
        <v>9.33</v>
      </c>
      <c r="L32" s="250">
        <v>12.9</v>
      </c>
      <c r="M32" s="250">
        <v>110.14</v>
      </c>
      <c r="N32" s="250">
        <v>140.52000000000001</v>
      </c>
      <c r="O32" s="250">
        <v>5.35</v>
      </c>
      <c r="P32" s="250">
        <v>7.11</v>
      </c>
    </row>
    <row r="33" spans="1:16" s="186" customFormat="1" x14ac:dyDescent="0.55000000000000004">
      <c r="A33" s="188"/>
      <c r="B33" s="183" t="s">
        <v>102</v>
      </c>
      <c r="C33" s="229">
        <v>13</v>
      </c>
      <c r="D33" s="229">
        <v>16</v>
      </c>
      <c r="E33" s="229">
        <v>11</v>
      </c>
      <c r="F33" s="229">
        <v>14</v>
      </c>
      <c r="G33" s="202"/>
      <c r="H33" s="202"/>
      <c r="I33" s="202"/>
      <c r="J33" s="202"/>
      <c r="K33" s="202"/>
      <c r="L33" s="202"/>
      <c r="M33" s="202"/>
      <c r="N33" s="202"/>
      <c r="O33" s="202"/>
      <c r="P33" s="202"/>
    </row>
    <row r="34" spans="1:16" ht="39" customHeight="1" x14ac:dyDescent="0.55000000000000004">
      <c r="A34" s="188"/>
      <c r="B34" s="194" t="s">
        <v>48</v>
      </c>
      <c r="C34" s="229">
        <v>60</v>
      </c>
      <c r="D34" s="229">
        <v>80</v>
      </c>
      <c r="E34" s="181">
        <v>45</v>
      </c>
      <c r="F34" s="181">
        <v>60</v>
      </c>
      <c r="G34" s="250"/>
      <c r="H34" s="250"/>
      <c r="I34" s="250"/>
      <c r="J34" s="250"/>
      <c r="K34" s="250"/>
      <c r="L34" s="250"/>
      <c r="M34" s="250"/>
      <c r="N34" s="250"/>
      <c r="O34" s="250"/>
      <c r="P34" s="250"/>
    </row>
    <row r="35" spans="1:16" x14ac:dyDescent="0.55000000000000004">
      <c r="A35" s="188"/>
      <c r="B35" s="194" t="s">
        <v>49</v>
      </c>
      <c r="C35" s="229">
        <v>64</v>
      </c>
      <c r="D35" s="229">
        <v>86</v>
      </c>
      <c r="E35" s="181">
        <v>45</v>
      </c>
      <c r="F35" s="181">
        <v>60</v>
      </c>
      <c r="G35" s="250"/>
      <c r="H35" s="250"/>
      <c r="I35" s="250"/>
      <c r="J35" s="250"/>
      <c r="K35" s="250"/>
      <c r="L35" s="250"/>
      <c r="M35" s="250"/>
      <c r="N35" s="250"/>
      <c r="O35" s="250"/>
      <c r="P35" s="250"/>
    </row>
    <row r="36" spans="1:16" x14ac:dyDescent="0.55000000000000004">
      <c r="A36" s="188"/>
      <c r="B36" s="194" t="s">
        <v>50</v>
      </c>
      <c r="C36" s="229">
        <v>69</v>
      </c>
      <c r="D36" s="229">
        <v>92</v>
      </c>
      <c r="E36" s="181">
        <v>45</v>
      </c>
      <c r="F36" s="181">
        <v>60</v>
      </c>
      <c r="G36" s="250"/>
      <c r="H36" s="250"/>
      <c r="I36" s="250"/>
      <c r="J36" s="250"/>
      <c r="K36" s="250"/>
      <c r="L36" s="250"/>
      <c r="M36" s="250"/>
      <c r="N36" s="250"/>
      <c r="O36" s="250"/>
      <c r="P36" s="250"/>
    </row>
    <row r="37" spans="1:16" x14ac:dyDescent="0.55000000000000004">
      <c r="A37" s="164"/>
      <c r="B37" s="194" t="s">
        <v>51</v>
      </c>
      <c r="C37" s="229">
        <v>75</v>
      </c>
      <c r="D37" s="229">
        <v>100</v>
      </c>
      <c r="E37" s="181">
        <v>45</v>
      </c>
      <c r="F37" s="181">
        <v>60</v>
      </c>
      <c r="G37" s="250"/>
      <c r="H37" s="250"/>
      <c r="I37" s="250"/>
      <c r="J37" s="250"/>
      <c r="K37" s="250"/>
      <c r="L37" s="250"/>
      <c r="M37" s="250"/>
      <c r="N37" s="250"/>
      <c r="O37" s="250"/>
      <c r="P37" s="250"/>
    </row>
    <row r="38" spans="1:16" x14ac:dyDescent="0.55000000000000004">
      <c r="A38" s="164"/>
      <c r="B38" s="191" t="s">
        <v>52</v>
      </c>
      <c r="C38" s="181">
        <v>45</v>
      </c>
      <c r="D38" s="181">
        <v>60</v>
      </c>
      <c r="E38" s="181">
        <v>45</v>
      </c>
      <c r="F38" s="181">
        <v>60</v>
      </c>
      <c r="G38" s="250"/>
      <c r="H38" s="250"/>
      <c r="I38" s="250"/>
      <c r="J38" s="250"/>
      <c r="K38" s="250"/>
      <c r="L38" s="250"/>
      <c r="M38" s="250"/>
      <c r="N38" s="250"/>
      <c r="O38" s="250"/>
      <c r="P38" s="250"/>
    </row>
    <row r="39" spans="1:16" ht="45" customHeight="1" x14ac:dyDescent="0.55000000000000004">
      <c r="A39" s="164"/>
      <c r="B39" s="192" t="s">
        <v>41</v>
      </c>
      <c r="C39" s="229">
        <v>8.8000000000000007</v>
      </c>
      <c r="D39" s="229">
        <v>11</v>
      </c>
      <c r="E39" s="181">
        <v>7</v>
      </c>
      <c r="F39" s="181">
        <v>9</v>
      </c>
      <c r="G39" s="250"/>
      <c r="H39" s="250"/>
      <c r="I39" s="250"/>
      <c r="J39" s="250"/>
      <c r="K39" s="250"/>
      <c r="L39" s="250"/>
      <c r="M39" s="250"/>
      <c r="N39" s="250"/>
      <c r="O39" s="250"/>
      <c r="P39" s="250"/>
    </row>
    <row r="40" spans="1:16" x14ac:dyDescent="0.55000000000000004">
      <c r="A40" s="164"/>
      <c r="B40" s="192" t="s">
        <v>42</v>
      </c>
      <c r="C40" s="229">
        <v>9.3000000000000007</v>
      </c>
      <c r="D40" s="229">
        <v>12</v>
      </c>
      <c r="E40" s="181">
        <v>7</v>
      </c>
      <c r="F40" s="181">
        <v>9</v>
      </c>
      <c r="G40" s="250"/>
      <c r="H40" s="250"/>
      <c r="I40" s="250"/>
      <c r="J40" s="250"/>
      <c r="K40" s="250"/>
      <c r="L40" s="250"/>
      <c r="M40" s="250"/>
      <c r="N40" s="250"/>
      <c r="O40" s="250"/>
      <c r="P40" s="250"/>
    </row>
    <row r="41" spans="1:16" x14ac:dyDescent="0.55000000000000004">
      <c r="A41" s="164"/>
      <c r="B41" s="192" t="s">
        <v>43</v>
      </c>
      <c r="C41" s="229">
        <v>7</v>
      </c>
      <c r="D41" s="229">
        <v>9</v>
      </c>
      <c r="E41" s="181">
        <v>7</v>
      </c>
      <c r="F41" s="181">
        <v>9</v>
      </c>
      <c r="G41" s="250"/>
      <c r="H41" s="250"/>
      <c r="I41" s="250"/>
      <c r="J41" s="250"/>
      <c r="K41" s="250"/>
      <c r="L41" s="250"/>
      <c r="M41" s="250"/>
      <c r="N41" s="250"/>
      <c r="O41" s="250"/>
      <c r="P41" s="250"/>
    </row>
    <row r="42" spans="1:16" ht="45" customHeight="1" x14ac:dyDescent="0.55000000000000004">
      <c r="A42" s="164"/>
      <c r="B42" s="191" t="s">
        <v>44</v>
      </c>
      <c r="C42" s="229">
        <v>8</v>
      </c>
      <c r="D42" s="229">
        <v>11</v>
      </c>
      <c r="E42" s="181">
        <v>7</v>
      </c>
      <c r="F42" s="181">
        <v>9</v>
      </c>
      <c r="G42" s="250"/>
      <c r="H42" s="250"/>
      <c r="I42" s="250"/>
      <c r="J42" s="250"/>
      <c r="K42" s="250"/>
      <c r="L42" s="250"/>
      <c r="M42" s="250"/>
      <c r="N42" s="250"/>
      <c r="O42" s="250"/>
      <c r="P42" s="250"/>
    </row>
    <row r="43" spans="1:16" x14ac:dyDescent="0.55000000000000004">
      <c r="A43" s="164"/>
      <c r="B43" s="191" t="s">
        <v>45</v>
      </c>
      <c r="C43" s="229">
        <v>7</v>
      </c>
      <c r="D43" s="229">
        <v>9</v>
      </c>
      <c r="E43" s="229">
        <v>7</v>
      </c>
      <c r="F43" s="229">
        <v>9</v>
      </c>
      <c r="G43" s="250"/>
      <c r="H43" s="250"/>
      <c r="I43" s="250"/>
      <c r="J43" s="250"/>
      <c r="K43" s="250"/>
      <c r="L43" s="250"/>
      <c r="M43" s="250"/>
      <c r="N43" s="250"/>
      <c r="O43" s="250"/>
      <c r="P43" s="250"/>
    </row>
    <row r="44" spans="1:16" x14ac:dyDescent="0.55000000000000004">
      <c r="A44" s="164"/>
      <c r="B44" s="191" t="s">
        <v>140</v>
      </c>
      <c r="C44" s="229">
        <v>8</v>
      </c>
      <c r="D44" s="229">
        <v>9</v>
      </c>
      <c r="E44" s="181">
        <v>8</v>
      </c>
      <c r="F44" s="181">
        <v>9</v>
      </c>
      <c r="G44" s="250"/>
      <c r="H44" s="250"/>
      <c r="I44" s="250"/>
      <c r="J44" s="250"/>
      <c r="K44" s="250"/>
      <c r="L44" s="250"/>
      <c r="M44" s="250"/>
      <c r="N44" s="250"/>
      <c r="O44" s="250"/>
      <c r="P44" s="250"/>
    </row>
    <row r="45" spans="1:16" x14ac:dyDescent="0.55000000000000004">
      <c r="A45" s="164"/>
      <c r="B45" s="191" t="s">
        <v>29</v>
      </c>
      <c r="C45" s="229">
        <v>4.5</v>
      </c>
      <c r="D45" s="229">
        <v>5.5</v>
      </c>
      <c r="E45" s="229">
        <v>4.5</v>
      </c>
      <c r="F45" s="229">
        <v>5.5</v>
      </c>
      <c r="G45" s="250"/>
      <c r="H45" s="250"/>
      <c r="I45" s="250"/>
      <c r="J45" s="250"/>
      <c r="K45" s="250"/>
      <c r="L45" s="250"/>
      <c r="M45" s="250"/>
      <c r="N45" s="250"/>
      <c r="O45" s="250"/>
      <c r="P45" s="250"/>
    </row>
    <row r="46" spans="1:16" x14ac:dyDescent="0.55000000000000004">
      <c r="A46" s="164"/>
      <c r="B46" s="191" t="s">
        <v>172</v>
      </c>
      <c r="C46" s="229">
        <v>3</v>
      </c>
      <c r="D46" s="229">
        <v>5</v>
      </c>
      <c r="E46" s="181">
        <v>3</v>
      </c>
      <c r="F46" s="181">
        <v>5</v>
      </c>
      <c r="G46" s="250"/>
      <c r="H46" s="250"/>
      <c r="I46" s="250"/>
      <c r="J46" s="250"/>
      <c r="K46" s="250"/>
      <c r="L46" s="250"/>
      <c r="M46" s="250"/>
      <c r="N46" s="250"/>
      <c r="O46" s="250"/>
      <c r="P46" s="250"/>
    </row>
    <row r="47" spans="1:16" x14ac:dyDescent="0.55000000000000004">
      <c r="A47" s="188" t="s">
        <v>173</v>
      </c>
      <c r="B47" s="223" t="s">
        <v>174</v>
      </c>
      <c r="C47" s="247"/>
      <c r="D47" s="247"/>
      <c r="E47" s="248">
        <v>165</v>
      </c>
      <c r="F47" s="248">
        <v>200</v>
      </c>
      <c r="G47" s="250">
        <v>7.63</v>
      </c>
      <c r="H47" s="250">
        <v>9.19</v>
      </c>
      <c r="I47" s="250">
        <v>8.39</v>
      </c>
      <c r="J47" s="250">
        <v>9.6300000000000008</v>
      </c>
      <c r="K47" s="250">
        <v>7.91</v>
      </c>
      <c r="L47" s="250">
        <v>9.58</v>
      </c>
      <c r="M47" s="250">
        <v>145</v>
      </c>
      <c r="N47" s="250">
        <v>170</v>
      </c>
      <c r="O47" s="250">
        <v>25.52</v>
      </c>
      <c r="P47" s="250">
        <v>30.94</v>
      </c>
    </row>
    <row r="48" spans="1:16" x14ac:dyDescent="0.55000000000000004">
      <c r="A48" s="164"/>
      <c r="B48" s="191" t="s">
        <v>44</v>
      </c>
      <c r="C48" s="229">
        <v>8</v>
      </c>
      <c r="D48" s="229">
        <v>10</v>
      </c>
      <c r="E48" s="229">
        <v>7</v>
      </c>
      <c r="F48" s="229">
        <v>8</v>
      </c>
      <c r="G48" s="250"/>
      <c r="H48" s="250"/>
      <c r="I48" s="250"/>
      <c r="J48" s="250"/>
      <c r="K48" s="250"/>
      <c r="L48" s="250"/>
      <c r="M48" s="250"/>
      <c r="N48" s="250"/>
      <c r="O48" s="250"/>
      <c r="P48" s="250"/>
    </row>
    <row r="49" spans="1:16" x14ac:dyDescent="0.55000000000000004">
      <c r="A49" s="164"/>
      <c r="B49" s="191" t="s">
        <v>45</v>
      </c>
      <c r="C49" s="229">
        <v>7</v>
      </c>
      <c r="D49" s="229">
        <v>8</v>
      </c>
      <c r="E49" s="229">
        <v>7</v>
      </c>
      <c r="F49" s="229">
        <v>8</v>
      </c>
      <c r="G49" s="250"/>
      <c r="H49" s="250"/>
      <c r="I49" s="250"/>
      <c r="J49" s="250"/>
      <c r="K49" s="250"/>
      <c r="L49" s="250"/>
      <c r="M49" s="250"/>
      <c r="N49" s="250"/>
      <c r="O49" s="250"/>
      <c r="P49" s="250"/>
    </row>
    <row r="50" spans="1:16" ht="39" customHeight="1" x14ac:dyDescent="0.55000000000000004">
      <c r="A50" s="188"/>
      <c r="B50" s="191" t="s">
        <v>40</v>
      </c>
      <c r="C50" s="229">
        <v>5</v>
      </c>
      <c r="D50" s="229">
        <v>5.5</v>
      </c>
      <c r="E50" s="229">
        <v>5</v>
      </c>
      <c r="F50" s="229">
        <v>5.5</v>
      </c>
      <c r="G50" s="250"/>
      <c r="H50" s="250"/>
      <c r="I50" s="250"/>
      <c r="J50" s="250"/>
      <c r="K50" s="250"/>
      <c r="L50" s="250"/>
      <c r="M50" s="250"/>
      <c r="N50" s="250"/>
      <c r="O50" s="250"/>
      <c r="P50" s="250"/>
    </row>
    <row r="51" spans="1:16" ht="37.5" customHeight="1" x14ac:dyDescent="0.55000000000000004">
      <c r="A51" s="188"/>
      <c r="B51" s="192" t="s">
        <v>41</v>
      </c>
      <c r="C51" s="229">
        <v>8.8000000000000007</v>
      </c>
      <c r="D51" s="229">
        <v>11</v>
      </c>
      <c r="E51" s="181">
        <v>7</v>
      </c>
      <c r="F51" s="181">
        <v>9</v>
      </c>
      <c r="G51" s="250"/>
      <c r="H51" s="250"/>
      <c r="I51" s="250"/>
      <c r="J51" s="250"/>
      <c r="K51" s="250"/>
      <c r="L51" s="250"/>
      <c r="M51" s="250"/>
      <c r="N51" s="250"/>
      <c r="O51" s="250"/>
      <c r="P51" s="250"/>
    </row>
    <row r="52" spans="1:16" x14ac:dyDescent="0.55000000000000004">
      <c r="A52" s="188"/>
      <c r="B52" s="192" t="s">
        <v>42</v>
      </c>
      <c r="C52" s="229">
        <v>9.3000000000000007</v>
      </c>
      <c r="D52" s="229">
        <v>12</v>
      </c>
      <c r="E52" s="181">
        <v>7</v>
      </c>
      <c r="F52" s="181">
        <v>9</v>
      </c>
      <c r="G52" s="250"/>
      <c r="H52" s="250"/>
      <c r="I52" s="250"/>
      <c r="J52" s="250"/>
      <c r="K52" s="250"/>
      <c r="L52" s="250"/>
      <c r="M52" s="250"/>
      <c r="N52" s="250"/>
      <c r="O52" s="250"/>
      <c r="P52" s="250"/>
    </row>
    <row r="53" spans="1:16" x14ac:dyDescent="0.55000000000000004">
      <c r="A53" s="188"/>
      <c r="B53" s="192" t="s">
        <v>43</v>
      </c>
      <c r="C53" s="229">
        <v>7</v>
      </c>
      <c r="D53" s="229">
        <v>9</v>
      </c>
      <c r="E53" s="181">
        <v>7</v>
      </c>
      <c r="F53" s="181">
        <v>9</v>
      </c>
      <c r="G53" s="250"/>
      <c r="H53" s="250"/>
      <c r="I53" s="250"/>
      <c r="J53" s="250"/>
      <c r="K53" s="250"/>
      <c r="L53" s="250"/>
      <c r="M53" s="250"/>
      <c r="N53" s="250"/>
      <c r="O53" s="250"/>
      <c r="P53" s="250"/>
    </row>
    <row r="54" spans="1:16" ht="39.75" customHeight="1" x14ac:dyDescent="0.55000000000000004">
      <c r="A54" s="164"/>
      <c r="B54" s="191" t="s">
        <v>102</v>
      </c>
      <c r="C54" s="229">
        <v>36</v>
      </c>
      <c r="D54" s="229">
        <v>42</v>
      </c>
      <c r="E54" s="229">
        <v>31</v>
      </c>
      <c r="F54" s="229">
        <v>37</v>
      </c>
      <c r="G54" s="250"/>
      <c r="H54" s="250"/>
      <c r="I54" s="250"/>
      <c r="J54" s="250"/>
      <c r="K54" s="250"/>
      <c r="L54" s="250"/>
      <c r="M54" s="250"/>
      <c r="N54" s="250"/>
      <c r="O54" s="250"/>
      <c r="P54" s="250"/>
    </row>
    <row r="55" spans="1:16" x14ac:dyDescent="0.55000000000000004">
      <c r="A55" s="164"/>
      <c r="B55" s="190" t="s">
        <v>38</v>
      </c>
      <c r="C55" s="229">
        <v>210</v>
      </c>
      <c r="D55" s="229">
        <v>255</v>
      </c>
      <c r="E55" s="229">
        <v>168</v>
      </c>
      <c r="F55" s="229">
        <v>204</v>
      </c>
      <c r="G55" s="250"/>
      <c r="H55" s="250"/>
      <c r="I55" s="250"/>
      <c r="J55" s="250"/>
      <c r="K55" s="250"/>
      <c r="L55" s="250"/>
      <c r="M55" s="250"/>
      <c r="N55" s="250"/>
      <c r="O55" s="250"/>
      <c r="P55" s="250"/>
    </row>
    <row r="56" spans="1:16" x14ac:dyDescent="0.55000000000000004">
      <c r="A56" s="164"/>
      <c r="B56" s="191" t="s">
        <v>39</v>
      </c>
      <c r="C56" s="229">
        <v>176</v>
      </c>
      <c r="D56" s="229">
        <v>214</v>
      </c>
      <c r="E56" s="229">
        <v>168</v>
      </c>
      <c r="F56" s="229">
        <v>204</v>
      </c>
      <c r="G56" s="250"/>
      <c r="H56" s="250"/>
      <c r="I56" s="250"/>
      <c r="J56" s="250"/>
      <c r="K56" s="250"/>
      <c r="L56" s="250"/>
      <c r="M56" s="250"/>
      <c r="N56" s="250"/>
      <c r="O56" s="250"/>
      <c r="P56" s="250"/>
    </row>
    <row r="57" spans="1:16" x14ac:dyDescent="0.55000000000000004">
      <c r="A57" s="164"/>
      <c r="B57" s="191" t="s">
        <v>58</v>
      </c>
      <c r="C57" s="229">
        <v>6</v>
      </c>
      <c r="D57" s="229">
        <v>7</v>
      </c>
      <c r="E57" s="229">
        <v>6</v>
      </c>
      <c r="F57" s="229">
        <v>7</v>
      </c>
      <c r="G57" s="250"/>
      <c r="H57" s="250"/>
      <c r="I57" s="250"/>
      <c r="J57" s="250"/>
      <c r="K57" s="250"/>
      <c r="L57" s="250"/>
      <c r="M57" s="250"/>
      <c r="N57" s="250"/>
      <c r="O57" s="250"/>
      <c r="P57" s="250"/>
    </row>
    <row r="58" spans="1:16" x14ac:dyDescent="0.55000000000000004">
      <c r="A58" s="164"/>
      <c r="B58" s="191" t="s">
        <v>175</v>
      </c>
      <c r="C58" s="229">
        <v>0.8</v>
      </c>
      <c r="D58" s="229">
        <v>1</v>
      </c>
      <c r="E58" s="229">
        <v>0.6</v>
      </c>
      <c r="F58" s="229">
        <v>0.8</v>
      </c>
      <c r="G58" s="250"/>
      <c r="H58" s="250"/>
      <c r="I58" s="250"/>
      <c r="J58" s="250"/>
      <c r="K58" s="250"/>
      <c r="L58" s="250"/>
      <c r="M58" s="250"/>
      <c r="N58" s="250"/>
      <c r="O58" s="250"/>
      <c r="P58" s="250"/>
    </row>
    <row r="59" spans="1:16" x14ac:dyDescent="0.55000000000000004">
      <c r="A59" s="188" t="s">
        <v>176</v>
      </c>
      <c r="B59" s="193" t="s">
        <v>177</v>
      </c>
      <c r="C59" s="247"/>
      <c r="D59" s="247"/>
      <c r="E59" s="248">
        <v>150</v>
      </c>
      <c r="F59" s="248">
        <v>200</v>
      </c>
      <c r="G59" s="185">
        <v>0.28000000000000003</v>
      </c>
      <c r="H59" s="185">
        <v>0.32</v>
      </c>
      <c r="I59" s="185">
        <v>0</v>
      </c>
      <c r="J59" s="185">
        <v>0</v>
      </c>
      <c r="K59" s="185">
        <v>16.920000000000002</v>
      </c>
      <c r="L59" s="185">
        <v>21.06</v>
      </c>
      <c r="M59" s="185">
        <v>69</v>
      </c>
      <c r="N59" s="185">
        <v>86</v>
      </c>
      <c r="O59" s="185">
        <v>0.36</v>
      </c>
      <c r="P59" s="185">
        <v>0.42</v>
      </c>
    </row>
    <row r="60" spans="1:16" x14ac:dyDescent="0.55000000000000004">
      <c r="A60" s="188"/>
      <c r="B60" s="190" t="s">
        <v>178</v>
      </c>
      <c r="C60" s="229">
        <v>12</v>
      </c>
      <c r="D60" s="229">
        <v>14</v>
      </c>
      <c r="E60" s="229">
        <v>12</v>
      </c>
      <c r="F60" s="229">
        <v>14</v>
      </c>
      <c r="G60" s="185"/>
      <c r="H60" s="185"/>
      <c r="I60" s="185"/>
      <c r="J60" s="185"/>
      <c r="K60" s="185"/>
      <c r="L60" s="185"/>
      <c r="M60" s="185"/>
      <c r="N60" s="185"/>
      <c r="O60" s="185"/>
      <c r="P60" s="185"/>
    </row>
    <row r="61" spans="1:16" x14ac:dyDescent="0.55000000000000004">
      <c r="A61" s="164"/>
      <c r="B61" s="190" t="s">
        <v>22</v>
      </c>
      <c r="C61" s="229">
        <v>10</v>
      </c>
      <c r="D61" s="229">
        <v>13</v>
      </c>
      <c r="E61" s="229">
        <v>10</v>
      </c>
      <c r="F61" s="229">
        <v>13</v>
      </c>
      <c r="G61" s="185"/>
      <c r="H61" s="185"/>
      <c r="I61" s="185"/>
      <c r="J61" s="185"/>
      <c r="K61" s="185"/>
      <c r="L61" s="185"/>
      <c r="M61" s="185"/>
      <c r="N61" s="185"/>
      <c r="O61" s="185"/>
      <c r="P61" s="185"/>
    </row>
    <row r="62" spans="1:16" x14ac:dyDescent="0.55000000000000004">
      <c r="A62" s="188" t="s">
        <v>179</v>
      </c>
      <c r="B62" s="189" t="s">
        <v>64</v>
      </c>
      <c r="C62" s="247">
        <v>40</v>
      </c>
      <c r="D62" s="247">
        <v>50</v>
      </c>
      <c r="E62" s="248">
        <v>40</v>
      </c>
      <c r="F62" s="248">
        <v>50</v>
      </c>
      <c r="G62" s="249">
        <v>1.64</v>
      </c>
      <c r="H62" s="249">
        <v>2.2999999999999998</v>
      </c>
      <c r="I62" s="249">
        <v>0.48</v>
      </c>
      <c r="J62" s="249">
        <v>0.6</v>
      </c>
      <c r="K62" s="249">
        <v>13.36</v>
      </c>
      <c r="L62" s="249">
        <v>16.7</v>
      </c>
      <c r="M62" s="249">
        <f>G62*4+I62*9+K62*4</f>
        <v>64.319999999999993</v>
      </c>
      <c r="N62" s="249">
        <f>H62*4+J62*9+L62*4</f>
        <v>81.399999999999991</v>
      </c>
      <c r="O62" s="249">
        <v>0</v>
      </c>
      <c r="P62" s="249">
        <v>0</v>
      </c>
    </row>
    <row r="63" spans="1:16" x14ac:dyDescent="0.55000000000000004">
      <c r="A63" s="188"/>
      <c r="B63" s="189" t="s">
        <v>32</v>
      </c>
      <c r="C63" s="247"/>
      <c r="D63" s="247"/>
      <c r="E63" s="224">
        <f t="shared" ref="E63:P63" si="2">E23+E32+E47+E59+E62</f>
        <v>535</v>
      </c>
      <c r="F63" s="224">
        <f t="shared" si="2"/>
        <v>695</v>
      </c>
      <c r="G63" s="224">
        <f t="shared" si="2"/>
        <v>14.72</v>
      </c>
      <c r="H63" s="224">
        <f t="shared" si="2"/>
        <v>18.68</v>
      </c>
      <c r="I63" s="224">
        <f t="shared" si="2"/>
        <v>16.32</v>
      </c>
      <c r="J63" s="224">
        <f t="shared" si="2"/>
        <v>19.580000000000002</v>
      </c>
      <c r="K63" s="224">
        <f t="shared" si="2"/>
        <v>51.900000000000006</v>
      </c>
      <c r="L63" s="224">
        <f t="shared" si="2"/>
        <v>66.81</v>
      </c>
      <c r="M63" s="224">
        <f t="shared" si="2"/>
        <v>421.16</v>
      </c>
      <c r="N63" s="224">
        <f t="shared" si="2"/>
        <v>526.91999999999996</v>
      </c>
      <c r="O63" s="224">
        <f t="shared" si="2"/>
        <v>35.33</v>
      </c>
      <c r="P63" s="224">
        <f t="shared" si="2"/>
        <v>44.620000000000005</v>
      </c>
    </row>
    <row r="64" spans="1:16" x14ac:dyDescent="0.55000000000000004">
      <c r="A64" s="164"/>
      <c r="B64" s="58" t="s">
        <v>65</v>
      </c>
      <c r="C64" s="161"/>
      <c r="D64" s="161"/>
      <c r="E64" s="229"/>
      <c r="F64" s="161"/>
      <c r="G64" s="185"/>
      <c r="H64" s="185"/>
      <c r="I64" s="185"/>
      <c r="J64" s="185"/>
      <c r="K64" s="185"/>
      <c r="L64" s="185"/>
      <c r="M64" s="185"/>
      <c r="N64" s="185"/>
      <c r="O64" s="185"/>
      <c r="P64" s="185"/>
    </row>
    <row r="65" spans="1:16" x14ac:dyDescent="0.55000000000000004">
      <c r="A65" s="188" t="s">
        <v>180</v>
      </c>
      <c r="B65" s="146" t="s">
        <v>181</v>
      </c>
      <c r="C65" s="147"/>
      <c r="D65" s="147"/>
      <c r="E65" s="199">
        <v>80</v>
      </c>
      <c r="F65" s="199">
        <v>100</v>
      </c>
      <c r="G65" s="202">
        <v>1.34</v>
      </c>
      <c r="H65" s="202">
        <v>1.68</v>
      </c>
      <c r="I65" s="202">
        <v>4.18</v>
      </c>
      <c r="J65" s="202">
        <v>5.23</v>
      </c>
      <c r="K65" s="202">
        <v>7.27</v>
      </c>
      <c r="L65" s="202">
        <v>9.09</v>
      </c>
      <c r="M65" s="202">
        <v>73</v>
      </c>
      <c r="N65" s="202">
        <v>91.25</v>
      </c>
      <c r="O65" s="202">
        <v>13.57</v>
      </c>
      <c r="P65" s="202">
        <v>16.96</v>
      </c>
    </row>
    <row r="66" spans="1:16" s="186" customFormat="1" x14ac:dyDescent="0.55000000000000004">
      <c r="A66" s="188"/>
      <c r="B66" s="190" t="s">
        <v>38</v>
      </c>
      <c r="C66" s="229">
        <v>20</v>
      </c>
      <c r="D66" s="229">
        <v>25</v>
      </c>
      <c r="E66" s="229">
        <v>16</v>
      </c>
      <c r="F66" s="229">
        <v>20</v>
      </c>
      <c r="G66" s="202"/>
      <c r="H66" s="202"/>
      <c r="I66" s="202"/>
      <c r="J66" s="202"/>
      <c r="K66" s="202"/>
      <c r="L66" s="202"/>
      <c r="M66" s="202"/>
      <c r="N66" s="202"/>
      <c r="O66" s="202"/>
      <c r="P66" s="202"/>
    </row>
    <row r="67" spans="1:16" s="186" customFormat="1" x14ac:dyDescent="0.55000000000000004">
      <c r="A67" s="188"/>
      <c r="B67" s="191" t="s">
        <v>39</v>
      </c>
      <c r="C67" s="229">
        <v>17</v>
      </c>
      <c r="D67" s="229">
        <v>20</v>
      </c>
      <c r="E67" s="229">
        <v>16</v>
      </c>
      <c r="F67" s="229">
        <v>20</v>
      </c>
      <c r="G67" s="202"/>
      <c r="H67" s="202"/>
      <c r="I67" s="202"/>
      <c r="J67" s="202"/>
      <c r="K67" s="202"/>
      <c r="L67" s="202"/>
      <c r="M67" s="202"/>
      <c r="N67" s="202"/>
      <c r="O67" s="202"/>
      <c r="P67" s="202"/>
    </row>
    <row r="68" spans="1:16" x14ac:dyDescent="0.55000000000000004">
      <c r="A68" s="188"/>
      <c r="B68" s="192" t="s">
        <v>153</v>
      </c>
      <c r="C68" s="209">
        <v>6</v>
      </c>
      <c r="D68" s="209">
        <v>8</v>
      </c>
      <c r="E68" s="201">
        <v>4</v>
      </c>
      <c r="F68" s="201">
        <v>5</v>
      </c>
      <c r="G68" s="202"/>
      <c r="H68" s="202"/>
      <c r="I68" s="202"/>
      <c r="J68" s="202"/>
      <c r="K68" s="202"/>
      <c r="L68" s="202"/>
      <c r="M68" s="202"/>
      <c r="N68" s="202"/>
      <c r="O68" s="202"/>
      <c r="P68" s="202"/>
    </row>
    <row r="69" spans="1:16" x14ac:dyDescent="0.55000000000000004">
      <c r="A69" s="188"/>
      <c r="B69" s="194" t="s">
        <v>48</v>
      </c>
      <c r="C69" s="209">
        <v>38</v>
      </c>
      <c r="D69" s="209">
        <v>48</v>
      </c>
      <c r="E69" s="201">
        <v>29</v>
      </c>
      <c r="F69" s="201">
        <v>36</v>
      </c>
      <c r="G69" s="202"/>
      <c r="H69" s="202"/>
      <c r="I69" s="202"/>
      <c r="J69" s="202"/>
      <c r="K69" s="202"/>
      <c r="L69" s="202"/>
      <c r="M69" s="202"/>
      <c r="N69" s="202"/>
      <c r="O69" s="202"/>
      <c r="P69" s="202"/>
    </row>
    <row r="70" spans="1:16" x14ac:dyDescent="0.55000000000000004">
      <c r="A70" s="188"/>
      <c r="B70" s="194" t="s">
        <v>49</v>
      </c>
      <c r="C70" s="209">
        <v>41</v>
      </c>
      <c r="D70" s="209">
        <v>51</v>
      </c>
      <c r="E70" s="201">
        <v>29</v>
      </c>
      <c r="F70" s="201">
        <v>36</v>
      </c>
      <c r="G70" s="202"/>
      <c r="H70" s="202"/>
      <c r="I70" s="202"/>
      <c r="J70" s="202"/>
      <c r="K70" s="202"/>
      <c r="L70" s="202"/>
      <c r="M70" s="202"/>
      <c r="N70" s="202"/>
      <c r="O70" s="202"/>
      <c r="P70" s="202"/>
    </row>
    <row r="71" spans="1:16" x14ac:dyDescent="0.55000000000000004">
      <c r="A71" s="188"/>
      <c r="B71" s="194" t="s">
        <v>50</v>
      </c>
      <c r="C71" s="209">
        <v>45</v>
      </c>
      <c r="D71" s="209">
        <v>56</v>
      </c>
      <c r="E71" s="201">
        <v>29</v>
      </c>
      <c r="F71" s="201">
        <v>36</v>
      </c>
      <c r="G71" s="202"/>
      <c r="H71" s="202"/>
      <c r="I71" s="202"/>
      <c r="J71" s="202"/>
      <c r="K71" s="202"/>
      <c r="L71" s="202"/>
      <c r="M71" s="202"/>
      <c r="N71" s="202"/>
      <c r="O71" s="202"/>
      <c r="P71" s="202"/>
    </row>
    <row r="72" spans="1:16" x14ac:dyDescent="0.55000000000000004">
      <c r="A72" s="164"/>
      <c r="B72" s="194" t="s">
        <v>51</v>
      </c>
      <c r="C72" s="209">
        <v>48</v>
      </c>
      <c r="D72" s="209">
        <v>60</v>
      </c>
      <c r="E72" s="201">
        <v>29</v>
      </c>
      <c r="F72" s="201">
        <v>36</v>
      </c>
      <c r="G72" s="202"/>
      <c r="H72" s="202"/>
      <c r="I72" s="202"/>
      <c r="J72" s="202"/>
      <c r="K72" s="202"/>
      <c r="L72" s="202"/>
      <c r="M72" s="202"/>
      <c r="N72" s="202"/>
      <c r="O72" s="202"/>
      <c r="P72" s="202"/>
    </row>
    <row r="73" spans="1:16" x14ac:dyDescent="0.55000000000000004">
      <c r="A73" s="164"/>
      <c r="B73" s="191" t="s">
        <v>52</v>
      </c>
      <c r="C73" s="209">
        <v>29</v>
      </c>
      <c r="D73" s="209">
        <v>36</v>
      </c>
      <c r="E73" s="201">
        <v>29</v>
      </c>
      <c r="F73" s="201">
        <v>36</v>
      </c>
      <c r="G73" s="202"/>
      <c r="H73" s="202"/>
      <c r="I73" s="202"/>
      <c r="J73" s="202"/>
      <c r="K73" s="202"/>
      <c r="L73" s="202"/>
      <c r="M73" s="202"/>
      <c r="N73" s="202"/>
      <c r="O73" s="202"/>
      <c r="P73" s="202"/>
    </row>
    <row r="74" spans="1:16" x14ac:dyDescent="0.55000000000000004">
      <c r="A74" s="164"/>
      <c r="B74" s="191" t="s">
        <v>44</v>
      </c>
      <c r="C74" s="209">
        <v>6</v>
      </c>
      <c r="D74" s="209">
        <v>7</v>
      </c>
      <c r="E74" s="201">
        <v>5</v>
      </c>
      <c r="F74" s="201">
        <v>6</v>
      </c>
      <c r="G74" s="202"/>
      <c r="H74" s="202"/>
      <c r="I74" s="202"/>
      <c r="J74" s="202"/>
      <c r="K74" s="202"/>
      <c r="L74" s="202"/>
      <c r="M74" s="202"/>
      <c r="N74" s="202"/>
      <c r="O74" s="202"/>
      <c r="P74" s="202"/>
    </row>
    <row r="75" spans="1:16" x14ac:dyDescent="0.55000000000000004">
      <c r="A75" s="164"/>
      <c r="B75" s="191" t="s">
        <v>45</v>
      </c>
      <c r="C75" s="209">
        <v>5</v>
      </c>
      <c r="D75" s="209">
        <v>6</v>
      </c>
      <c r="E75" s="201">
        <v>5</v>
      </c>
      <c r="F75" s="201">
        <v>6</v>
      </c>
      <c r="G75" s="202"/>
      <c r="H75" s="202"/>
      <c r="I75" s="202"/>
      <c r="J75" s="202"/>
      <c r="K75" s="202"/>
      <c r="L75" s="202"/>
      <c r="M75" s="202"/>
      <c r="N75" s="202"/>
      <c r="O75" s="202"/>
      <c r="P75" s="202"/>
    </row>
    <row r="76" spans="1:16" ht="43.5" customHeight="1" x14ac:dyDescent="0.55000000000000004">
      <c r="A76" s="164"/>
      <c r="B76" s="192" t="s">
        <v>41</v>
      </c>
      <c r="C76" s="209">
        <v>10</v>
      </c>
      <c r="D76" s="209">
        <v>13</v>
      </c>
      <c r="E76" s="201">
        <v>8</v>
      </c>
      <c r="F76" s="201">
        <v>10</v>
      </c>
      <c r="G76" s="202"/>
      <c r="H76" s="202"/>
      <c r="I76" s="202"/>
      <c r="J76" s="202"/>
      <c r="K76" s="202"/>
      <c r="L76" s="202"/>
      <c r="M76" s="202"/>
      <c r="N76" s="202"/>
      <c r="O76" s="202"/>
      <c r="P76" s="202"/>
    </row>
    <row r="77" spans="1:16" x14ac:dyDescent="0.55000000000000004">
      <c r="A77" s="164"/>
      <c r="B77" s="192" t="s">
        <v>42</v>
      </c>
      <c r="C77" s="209">
        <v>11</v>
      </c>
      <c r="D77" s="209">
        <v>14</v>
      </c>
      <c r="E77" s="201">
        <v>10</v>
      </c>
      <c r="F77" s="201">
        <v>13</v>
      </c>
      <c r="G77" s="202"/>
      <c r="H77" s="202"/>
      <c r="I77" s="202"/>
      <c r="J77" s="202"/>
      <c r="K77" s="202"/>
      <c r="L77" s="202"/>
      <c r="M77" s="202"/>
      <c r="N77" s="202"/>
      <c r="O77" s="202"/>
      <c r="P77" s="202"/>
    </row>
    <row r="78" spans="1:16" x14ac:dyDescent="0.55000000000000004">
      <c r="A78" s="164"/>
      <c r="B78" s="192" t="s">
        <v>43</v>
      </c>
      <c r="C78" s="201">
        <v>10</v>
      </c>
      <c r="D78" s="201">
        <v>13</v>
      </c>
      <c r="E78" s="201">
        <v>10</v>
      </c>
      <c r="F78" s="201">
        <v>13</v>
      </c>
      <c r="G78" s="202"/>
      <c r="H78" s="202"/>
      <c r="I78" s="202"/>
      <c r="J78" s="202"/>
      <c r="K78" s="202"/>
      <c r="L78" s="202"/>
      <c r="M78" s="202"/>
      <c r="N78" s="202"/>
      <c r="O78" s="202"/>
      <c r="P78" s="202"/>
    </row>
    <row r="79" spans="1:16" x14ac:dyDescent="0.55000000000000004">
      <c r="A79" s="164"/>
      <c r="B79" s="210" t="s">
        <v>182</v>
      </c>
      <c r="C79" s="209">
        <v>14</v>
      </c>
      <c r="D79" s="209">
        <v>18</v>
      </c>
      <c r="E79" s="201">
        <v>9</v>
      </c>
      <c r="F79" s="201">
        <v>10</v>
      </c>
      <c r="G79" s="202"/>
      <c r="H79" s="202"/>
      <c r="I79" s="202"/>
      <c r="J79" s="202"/>
      <c r="K79" s="202"/>
      <c r="L79" s="202"/>
      <c r="M79" s="202"/>
      <c r="N79" s="202"/>
      <c r="O79" s="202"/>
      <c r="P79" s="202"/>
    </row>
    <row r="80" spans="1:16" x14ac:dyDescent="0.55000000000000004">
      <c r="A80" s="164"/>
      <c r="B80" s="210" t="s">
        <v>183</v>
      </c>
      <c r="C80" s="209">
        <v>15</v>
      </c>
      <c r="D80" s="209">
        <v>19</v>
      </c>
      <c r="E80" s="201">
        <v>9</v>
      </c>
      <c r="F80" s="201">
        <v>10</v>
      </c>
      <c r="G80" s="202"/>
      <c r="H80" s="202"/>
      <c r="I80" s="202"/>
      <c r="J80" s="202"/>
      <c r="K80" s="202"/>
      <c r="L80" s="202"/>
      <c r="M80" s="202"/>
      <c r="N80" s="202"/>
      <c r="O80" s="202"/>
      <c r="P80" s="202"/>
    </row>
    <row r="81" spans="1:16" x14ac:dyDescent="0.55000000000000004">
      <c r="A81" s="164"/>
      <c r="B81" s="204" t="s">
        <v>184</v>
      </c>
      <c r="C81" s="209">
        <v>9</v>
      </c>
      <c r="D81" s="209">
        <v>10</v>
      </c>
      <c r="E81" s="201">
        <v>9</v>
      </c>
      <c r="F81" s="201">
        <v>10</v>
      </c>
      <c r="G81" s="202"/>
      <c r="H81" s="202"/>
      <c r="I81" s="202"/>
      <c r="J81" s="202"/>
      <c r="K81" s="202"/>
      <c r="L81" s="202"/>
      <c r="M81" s="202"/>
      <c r="N81" s="202"/>
      <c r="O81" s="202"/>
      <c r="P81" s="202"/>
    </row>
    <row r="82" spans="1:16" ht="45.75" customHeight="1" x14ac:dyDescent="0.55000000000000004">
      <c r="A82" s="191"/>
      <c r="B82" s="163" t="s">
        <v>139</v>
      </c>
      <c r="C82" s="209">
        <v>15</v>
      </c>
      <c r="D82" s="209">
        <v>18</v>
      </c>
      <c r="E82" s="201">
        <v>8</v>
      </c>
      <c r="F82" s="201">
        <v>10</v>
      </c>
      <c r="G82" s="202"/>
      <c r="H82" s="202"/>
      <c r="I82" s="202"/>
      <c r="J82" s="202"/>
      <c r="K82" s="202"/>
      <c r="L82" s="202"/>
      <c r="M82" s="202"/>
      <c r="N82" s="202"/>
      <c r="O82" s="202"/>
      <c r="P82" s="202"/>
    </row>
    <row r="83" spans="1:16" ht="39" customHeight="1" x14ac:dyDescent="0.55000000000000004">
      <c r="A83" s="164"/>
      <c r="B83" s="204" t="s">
        <v>40</v>
      </c>
      <c r="C83" s="209">
        <v>4</v>
      </c>
      <c r="D83" s="209">
        <v>5</v>
      </c>
      <c r="E83" s="201">
        <v>4</v>
      </c>
      <c r="F83" s="201">
        <v>5</v>
      </c>
      <c r="G83" s="202"/>
      <c r="H83" s="202"/>
      <c r="I83" s="202"/>
      <c r="J83" s="202"/>
      <c r="K83" s="202"/>
      <c r="L83" s="202"/>
      <c r="M83" s="202"/>
      <c r="N83" s="202"/>
      <c r="O83" s="202"/>
      <c r="P83" s="202"/>
    </row>
    <row r="84" spans="1:16" s="186" customFormat="1" ht="39" customHeight="1" x14ac:dyDescent="0.55000000000000004">
      <c r="A84" s="188" t="s">
        <v>185</v>
      </c>
      <c r="B84" s="142" t="s">
        <v>186</v>
      </c>
      <c r="C84" s="143"/>
      <c r="D84" s="143"/>
      <c r="E84" s="228">
        <v>75</v>
      </c>
      <c r="F84" s="228">
        <v>105</v>
      </c>
      <c r="G84" s="185">
        <v>7.66</v>
      </c>
      <c r="H84" s="185">
        <v>10.64</v>
      </c>
      <c r="I84" s="185">
        <v>9.36</v>
      </c>
      <c r="J84" s="185">
        <v>13.29</v>
      </c>
      <c r="K84" s="185">
        <v>1.4</v>
      </c>
      <c r="L84" s="185">
        <v>2.0499999999999998</v>
      </c>
      <c r="M84" s="185">
        <v>120</v>
      </c>
      <c r="N84" s="185">
        <v>170</v>
      </c>
      <c r="O84" s="185">
        <v>0.26</v>
      </c>
      <c r="P84" s="185">
        <v>0.39</v>
      </c>
    </row>
    <row r="85" spans="1:16" s="186" customFormat="1" ht="39" customHeight="1" x14ac:dyDescent="0.55000000000000004">
      <c r="A85" s="188"/>
      <c r="B85" s="191" t="s">
        <v>107</v>
      </c>
      <c r="C85" s="229">
        <v>58</v>
      </c>
      <c r="D85" s="229">
        <v>80</v>
      </c>
      <c r="E85" s="161">
        <v>58</v>
      </c>
      <c r="F85" s="161">
        <v>80</v>
      </c>
      <c r="G85" s="185"/>
      <c r="H85" s="185"/>
      <c r="I85" s="185"/>
      <c r="J85" s="185"/>
      <c r="K85" s="185"/>
      <c r="L85" s="185"/>
      <c r="M85" s="185"/>
      <c r="N85" s="185"/>
      <c r="O85" s="185"/>
      <c r="P85" s="185"/>
    </row>
    <row r="86" spans="1:16" s="186" customFormat="1" ht="39" customHeight="1" x14ac:dyDescent="0.55000000000000004">
      <c r="A86" s="164"/>
      <c r="B86" s="58" t="s">
        <v>187</v>
      </c>
      <c r="C86" s="161">
        <v>20</v>
      </c>
      <c r="D86" s="161">
        <v>30</v>
      </c>
      <c r="E86" s="161">
        <v>20</v>
      </c>
      <c r="F86" s="161">
        <v>30</v>
      </c>
      <c r="G86" s="185"/>
      <c r="H86" s="185"/>
      <c r="I86" s="185"/>
      <c r="J86" s="185"/>
      <c r="K86" s="185"/>
      <c r="L86" s="185"/>
      <c r="M86" s="185"/>
      <c r="N86" s="185"/>
      <c r="O86" s="185"/>
      <c r="P86" s="185"/>
    </row>
    <row r="87" spans="1:16" s="186" customFormat="1" ht="39" customHeight="1" x14ac:dyDescent="0.55000000000000004">
      <c r="A87" s="188"/>
      <c r="B87" s="58" t="s">
        <v>29</v>
      </c>
      <c r="C87" s="161">
        <v>4</v>
      </c>
      <c r="D87" s="161">
        <v>6</v>
      </c>
      <c r="E87" s="161">
        <v>4</v>
      </c>
      <c r="F87" s="161">
        <v>6</v>
      </c>
      <c r="G87" s="185"/>
      <c r="H87" s="185"/>
      <c r="I87" s="185"/>
      <c r="J87" s="185"/>
      <c r="K87" s="185"/>
      <c r="L87" s="185"/>
      <c r="M87" s="185"/>
      <c r="N87" s="185"/>
      <c r="O87" s="185"/>
      <c r="P87" s="185"/>
    </row>
    <row r="88" spans="1:16" x14ac:dyDescent="0.55000000000000004">
      <c r="A88" s="188" t="s">
        <v>188</v>
      </c>
      <c r="B88" s="142" t="s">
        <v>189</v>
      </c>
      <c r="C88" s="143"/>
      <c r="D88" s="143"/>
      <c r="E88" s="228">
        <v>60</v>
      </c>
      <c r="F88" s="228">
        <v>60</v>
      </c>
      <c r="G88" s="185">
        <v>5.41</v>
      </c>
      <c r="H88" s="185">
        <v>5.41</v>
      </c>
      <c r="I88" s="185">
        <v>7.7</v>
      </c>
      <c r="J88" s="185">
        <v>7.7</v>
      </c>
      <c r="K88" s="185">
        <v>24.85</v>
      </c>
      <c r="L88" s="185">
        <v>24.85</v>
      </c>
      <c r="M88" s="185">
        <v>200</v>
      </c>
      <c r="N88" s="185">
        <v>200</v>
      </c>
      <c r="O88" s="185">
        <v>0.09</v>
      </c>
      <c r="P88" s="185">
        <v>0.09</v>
      </c>
    </row>
    <row r="89" spans="1:16" x14ac:dyDescent="0.55000000000000004">
      <c r="A89" s="188"/>
      <c r="B89" s="191" t="s">
        <v>40</v>
      </c>
      <c r="C89" s="229">
        <v>0.4</v>
      </c>
      <c r="D89" s="229">
        <v>0.4</v>
      </c>
      <c r="E89" s="161">
        <v>0.4</v>
      </c>
      <c r="F89" s="161">
        <v>0.4</v>
      </c>
      <c r="G89" s="185"/>
      <c r="H89" s="185"/>
      <c r="I89" s="185"/>
      <c r="J89" s="185"/>
      <c r="K89" s="185"/>
      <c r="L89" s="185"/>
      <c r="M89" s="185"/>
      <c r="N89" s="185"/>
      <c r="O89" s="185"/>
      <c r="P89" s="185"/>
    </row>
    <row r="90" spans="1:16" x14ac:dyDescent="0.55000000000000004">
      <c r="A90" s="164"/>
      <c r="B90" s="58" t="s">
        <v>117</v>
      </c>
      <c r="C90" s="161">
        <v>16</v>
      </c>
      <c r="D90" s="161">
        <v>16</v>
      </c>
      <c r="E90" s="161">
        <v>15</v>
      </c>
      <c r="F90" s="161">
        <v>15</v>
      </c>
      <c r="G90" s="185"/>
      <c r="H90" s="185"/>
      <c r="I90" s="185"/>
      <c r="J90" s="185"/>
      <c r="K90" s="185"/>
      <c r="L90" s="185"/>
      <c r="M90" s="185"/>
      <c r="N90" s="185"/>
      <c r="O90" s="185"/>
      <c r="P90" s="185"/>
    </row>
    <row r="91" spans="1:16" x14ac:dyDescent="0.55000000000000004">
      <c r="A91" s="188"/>
      <c r="B91" s="58" t="s">
        <v>22</v>
      </c>
      <c r="C91" s="161">
        <v>7</v>
      </c>
      <c r="D91" s="161">
        <v>7</v>
      </c>
      <c r="E91" s="161">
        <v>7</v>
      </c>
      <c r="F91" s="161">
        <v>7</v>
      </c>
      <c r="G91" s="185"/>
      <c r="H91" s="185"/>
      <c r="I91" s="185"/>
      <c r="J91" s="185"/>
      <c r="K91" s="185"/>
      <c r="L91" s="185"/>
      <c r="M91" s="185"/>
      <c r="N91" s="185"/>
      <c r="O91" s="185"/>
      <c r="P91" s="185"/>
    </row>
    <row r="92" spans="1:16" x14ac:dyDescent="0.55000000000000004">
      <c r="A92" s="59"/>
      <c r="B92" s="58" t="s">
        <v>107</v>
      </c>
      <c r="C92" s="161">
        <v>8</v>
      </c>
      <c r="D92" s="161">
        <v>8</v>
      </c>
      <c r="E92" s="161">
        <v>8</v>
      </c>
      <c r="F92" s="161">
        <v>8</v>
      </c>
      <c r="G92" s="185"/>
      <c r="H92" s="185"/>
      <c r="I92" s="185"/>
      <c r="J92" s="185"/>
      <c r="K92" s="185"/>
      <c r="L92" s="185"/>
      <c r="M92" s="185"/>
      <c r="N92" s="185"/>
      <c r="O92" s="185"/>
      <c r="P92" s="185"/>
    </row>
    <row r="93" spans="1:16" x14ac:dyDescent="0.55000000000000004">
      <c r="A93" s="59"/>
      <c r="B93" s="58" t="s">
        <v>190</v>
      </c>
      <c r="C93" s="161">
        <v>14</v>
      </c>
      <c r="D93" s="161">
        <v>14</v>
      </c>
      <c r="E93" s="161">
        <v>14</v>
      </c>
      <c r="F93" s="161">
        <v>14</v>
      </c>
      <c r="G93" s="185"/>
      <c r="H93" s="185"/>
      <c r="I93" s="185"/>
      <c r="J93" s="185"/>
      <c r="K93" s="185"/>
      <c r="L93" s="185"/>
      <c r="M93" s="185"/>
      <c r="N93" s="185"/>
      <c r="O93" s="185"/>
      <c r="P93" s="185"/>
    </row>
    <row r="94" spans="1:16" x14ac:dyDescent="0.55000000000000004">
      <c r="A94" s="59"/>
      <c r="B94" s="58" t="s">
        <v>19</v>
      </c>
      <c r="C94" s="161">
        <v>18</v>
      </c>
      <c r="D94" s="161">
        <v>18</v>
      </c>
      <c r="E94" s="161">
        <v>18</v>
      </c>
      <c r="F94" s="161">
        <v>18</v>
      </c>
      <c r="G94" s="185"/>
      <c r="H94" s="185"/>
      <c r="I94" s="185"/>
      <c r="J94" s="185"/>
      <c r="K94" s="185"/>
      <c r="L94" s="185"/>
      <c r="M94" s="185"/>
      <c r="N94" s="185"/>
      <c r="O94" s="185"/>
      <c r="P94" s="185"/>
    </row>
    <row r="95" spans="1:16" x14ac:dyDescent="0.55000000000000004">
      <c r="A95" s="59"/>
      <c r="B95" s="58" t="s">
        <v>29</v>
      </c>
      <c r="C95" s="161">
        <v>8</v>
      </c>
      <c r="D95" s="161">
        <v>8</v>
      </c>
      <c r="E95" s="161">
        <v>8</v>
      </c>
      <c r="F95" s="161">
        <v>8</v>
      </c>
      <c r="G95" s="185"/>
      <c r="H95" s="185"/>
      <c r="I95" s="185"/>
      <c r="J95" s="185"/>
      <c r="K95" s="185"/>
      <c r="L95" s="185"/>
      <c r="M95" s="185"/>
      <c r="N95" s="185"/>
      <c r="O95" s="185"/>
      <c r="P95" s="185"/>
    </row>
    <row r="96" spans="1:16" x14ac:dyDescent="0.55000000000000004">
      <c r="A96" s="188" t="s">
        <v>179</v>
      </c>
      <c r="B96" s="189" t="s">
        <v>78</v>
      </c>
      <c r="C96" s="247">
        <v>35</v>
      </c>
      <c r="D96" s="247">
        <v>40</v>
      </c>
      <c r="E96" s="248">
        <v>35</v>
      </c>
      <c r="F96" s="248">
        <v>40</v>
      </c>
      <c r="G96" s="250">
        <v>1.66</v>
      </c>
      <c r="H96" s="250">
        <v>2</v>
      </c>
      <c r="I96" s="250">
        <v>0.28000000000000003</v>
      </c>
      <c r="J96" s="250">
        <v>0.32</v>
      </c>
      <c r="K96" s="250">
        <v>17.22</v>
      </c>
      <c r="L96" s="250">
        <v>19.68</v>
      </c>
      <c r="M96" s="250">
        <f>G96*4+I96*9+K96*4</f>
        <v>78.039999999999992</v>
      </c>
      <c r="N96" s="250">
        <f>H96*4+J96*9+L96*4</f>
        <v>89.6</v>
      </c>
      <c r="O96" s="250">
        <v>0</v>
      </c>
      <c r="P96" s="250">
        <v>0</v>
      </c>
    </row>
    <row r="97" spans="1:16" x14ac:dyDescent="0.55000000000000004">
      <c r="A97" s="188" t="s">
        <v>191</v>
      </c>
      <c r="B97" s="189" t="s">
        <v>74</v>
      </c>
      <c r="C97" s="247"/>
      <c r="D97" s="247"/>
      <c r="E97" s="248">
        <v>180</v>
      </c>
      <c r="F97" s="248">
        <v>200</v>
      </c>
      <c r="G97" s="250">
        <v>0.03</v>
      </c>
      <c r="H97" s="250">
        <v>0.03</v>
      </c>
      <c r="I97" s="250">
        <v>0.01</v>
      </c>
      <c r="J97" s="250">
        <v>0.01</v>
      </c>
      <c r="K97" s="250">
        <v>9.98</v>
      </c>
      <c r="L97" s="250">
        <v>12.97</v>
      </c>
      <c r="M97" s="250">
        <v>42</v>
      </c>
      <c r="N97" s="250">
        <v>54</v>
      </c>
      <c r="O97" s="250">
        <v>0</v>
      </c>
      <c r="P97" s="250">
        <v>0</v>
      </c>
    </row>
    <row r="98" spans="1:16" x14ac:dyDescent="0.55000000000000004">
      <c r="A98" s="188"/>
      <c r="B98" s="190" t="s">
        <v>75</v>
      </c>
      <c r="C98" s="229">
        <v>0.45</v>
      </c>
      <c r="D98" s="229">
        <v>0.54</v>
      </c>
      <c r="E98" s="229">
        <v>0.45</v>
      </c>
      <c r="F98" s="229">
        <v>0.54</v>
      </c>
      <c r="G98" s="185"/>
      <c r="H98" s="185"/>
      <c r="I98" s="185"/>
      <c r="J98" s="185"/>
      <c r="K98" s="185"/>
      <c r="L98" s="185"/>
      <c r="M98" s="185"/>
      <c r="N98" s="185"/>
      <c r="O98" s="185"/>
      <c r="P98" s="185"/>
    </row>
    <row r="99" spans="1:16" x14ac:dyDescent="0.55000000000000004">
      <c r="A99" s="188"/>
      <c r="B99" s="190" t="s">
        <v>22</v>
      </c>
      <c r="C99" s="229">
        <v>10</v>
      </c>
      <c r="D99" s="229">
        <v>13</v>
      </c>
      <c r="E99" s="229">
        <v>10</v>
      </c>
      <c r="F99" s="229">
        <v>13</v>
      </c>
      <c r="G99" s="185"/>
      <c r="H99" s="185"/>
      <c r="I99" s="185"/>
      <c r="J99" s="185"/>
      <c r="K99" s="185"/>
      <c r="L99" s="185"/>
      <c r="M99" s="185"/>
      <c r="N99" s="185"/>
      <c r="O99" s="185"/>
      <c r="P99" s="185"/>
    </row>
    <row r="100" spans="1:16" x14ac:dyDescent="0.55000000000000004">
      <c r="A100" s="188" t="s">
        <v>192</v>
      </c>
      <c r="B100" s="24" t="s">
        <v>77</v>
      </c>
      <c r="C100" s="19">
        <v>93</v>
      </c>
      <c r="D100" s="19">
        <v>93</v>
      </c>
      <c r="E100" s="248">
        <v>93</v>
      </c>
      <c r="F100" s="248">
        <v>93</v>
      </c>
      <c r="G100" s="250">
        <v>0.37</v>
      </c>
      <c r="H100" s="250">
        <v>0.37</v>
      </c>
      <c r="I100" s="250">
        <v>0.37</v>
      </c>
      <c r="J100" s="250">
        <v>0.37</v>
      </c>
      <c r="K100" s="250">
        <v>9.73</v>
      </c>
      <c r="L100" s="250">
        <v>9.73</v>
      </c>
      <c r="M100" s="250">
        <v>41.85</v>
      </c>
      <c r="N100" s="250">
        <v>41.85</v>
      </c>
      <c r="O100" s="250">
        <v>9.3000000000000007</v>
      </c>
      <c r="P100" s="250">
        <v>9.3000000000000007</v>
      </c>
    </row>
    <row r="101" spans="1:16" x14ac:dyDescent="0.55000000000000004">
      <c r="A101" s="188"/>
      <c r="B101" s="189" t="s">
        <v>32</v>
      </c>
      <c r="C101" s="247"/>
      <c r="D101" s="247"/>
      <c r="E101" s="224">
        <f>E65+E84+E88+E96+E97+E100</f>
        <v>523</v>
      </c>
      <c r="F101" s="224">
        <f t="shared" ref="F101:P101" si="3">F65+F84+F88+F96+F97+F100</f>
        <v>598</v>
      </c>
      <c r="G101" s="224">
        <f t="shared" si="3"/>
        <v>16.470000000000002</v>
      </c>
      <c r="H101" s="224">
        <f t="shared" si="3"/>
        <v>20.130000000000003</v>
      </c>
      <c r="I101" s="224">
        <f t="shared" si="3"/>
        <v>21.900000000000002</v>
      </c>
      <c r="J101" s="224">
        <f t="shared" si="3"/>
        <v>26.92</v>
      </c>
      <c r="K101" s="224">
        <f t="shared" si="3"/>
        <v>70.45</v>
      </c>
      <c r="L101" s="224">
        <f t="shared" si="3"/>
        <v>78.37</v>
      </c>
      <c r="M101" s="224">
        <f t="shared" si="3"/>
        <v>554.89</v>
      </c>
      <c r="N101" s="224">
        <f t="shared" si="3"/>
        <v>646.70000000000005</v>
      </c>
      <c r="O101" s="224">
        <f t="shared" si="3"/>
        <v>23.22</v>
      </c>
      <c r="P101" s="224">
        <f t="shared" si="3"/>
        <v>26.740000000000002</v>
      </c>
    </row>
    <row r="102" spans="1:16" x14ac:dyDescent="0.55000000000000004">
      <c r="A102" s="188"/>
      <c r="B102" s="163" t="s">
        <v>79</v>
      </c>
      <c r="C102" s="196"/>
      <c r="D102" s="196"/>
      <c r="E102" s="196"/>
      <c r="F102" s="196"/>
      <c r="G102" s="250"/>
      <c r="H102" s="250"/>
      <c r="I102" s="250"/>
      <c r="J102" s="250"/>
      <c r="K102" s="250"/>
      <c r="L102" s="250"/>
      <c r="M102" s="250"/>
      <c r="N102" s="250"/>
      <c r="O102" s="250"/>
      <c r="P102" s="250"/>
    </row>
    <row r="103" spans="1:16" x14ac:dyDescent="0.55000000000000004">
      <c r="A103" s="188" t="s">
        <v>193</v>
      </c>
      <c r="B103" s="189" t="s">
        <v>81</v>
      </c>
      <c r="C103" s="247">
        <v>154</v>
      </c>
      <c r="D103" s="247">
        <v>154</v>
      </c>
      <c r="E103" s="248">
        <v>150</v>
      </c>
      <c r="F103" s="248">
        <v>150</v>
      </c>
      <c r="G103" s="250">
        <v>4.3600000000000003</v>
      </c>
      <c r="H103" s="250">
        <v>4.3600000000000003</v>
      </c>
      <c r="I103" s="250">
        <v>3.76</v>
      </c>
      <c r="J103" s="250">
        <v>3.76</v>
      </c>
      <c r="K103" s="250">
        <v>6</v>
      </c>
      <c r="L103" s="250">
        <v>6</v>
      </c>
      <c r="M103" s="250">
        <v>79.5</v>
      </c>
      <c r="N103" s="250">
        <v>79.5</v>
      </c>
      <c r="O103" s="250">
        <v>1.06</v>
      </c>
      <c r="P103" s="250">
        <v>1.06</v>
      </c>
    </row>
    <row r="104" spans="1:16" x14ac:dyDescent="0.55000000000000004">
      <c r="A104" s="188"/>
      <c r="B104" s="189" t="s">
        <v>32</v>
      </c>
      <c r="C104" s="247"/>
      <c r="D104" s="247"/>
      <c r="E104" s="224">
        <f>E103</f>
        <v>150</v>
      </c>
      <c r="F104" s="224">
        <f t="shared" ref="F104:P104" si="4">F103</f>
        <v>150</v>
      </c>
      <c r="G104" s="224">
        <f t="shared" si="4"/>
        <v>4.3600000000000003</v>
      </c>
      <c r="H104" s="224">
        <f t="shared" si="4"/>
        <v>4.3600000000000003</v>
      </c>
      <c r="I104" s="224">
        <f t="shared" si="4"/>
        <v>3.76</v>
      </c>
      <c r="J104" s="224">
        <f t="shared" si="4"/>
        <v>3.76</v>
      </c>
      <c r="K104" s="224">
        <f t="shared" si="4"/>
        <v>6</v>
      </c>
      <c r="L104" s="224">
        <f t="shared" si="4"/>
        <v>6</v>
      </c>
      <c r="M104" s="224">
        <f t="shared" si="4"/>
        <v>79.5</v>
      </c>
      <c r="N104" s="224">
        <f t="shared" si="4"/>
        <v>79.5</v>
      </c>
      <c r="O104" s="224">
        <f t="shared" si="4"/>
        <v>1.06</v>
      </c>
      <c r="P104" s="224">
        <f t="shared" si="4"/>
        <v>1.06</v>
      </c>
    </row>
    <row r="105" spans="1:16" x14ac:dyDescent="0.55000000000000004">
      <c r="A105" s="59"/>
      <c r="B105" s="164" t="s">
        <v>82</v>
      </c>
      <c r="C105" s="229"/>
      <c r="D105" s="229"/>
      <c r="E105" s="229"/>
      <c r="F105" s="161"/>
      <c r="G105" s="185"/>
      <c r="H105" s="185"/>
      <c r="I105" s="185"/>
      <c r="J105" s="185"/>
      <c r="K105" s="185"/>
      <c r="L105" s="185"/>
      <c r="M105" s="185"/>
      <c r="N105" s="185"/>
      <c r="O105" s="185"/>
      <c r="P105" s="185"/>
    </row>
    <row r="106" spans="1:16" x14ac:dyDescent="0.55000000000000004">
      <c r="A106" s="188"/>
      <c r="B106" s="190" t="s">
        <v>83</v>
      </c>
      <c r="C106" s="229">
        <v>4</v>
      </c>
      <c r="D106" s="229">
        <v>6</v>
      </c>
      <c r="E106" s="248">
        <v>4</v>
      </c>
      <c r="F106" s="248">
        <v>6</v>
      </c>
      <c r="G106" s="185"/>
      <c r="H106" s="185"/>
      <c r="I106" s="185"/>
      <c r="J106" s="185"/>
      <c r="K106" s="185"/>
      <c r="L106" s="185"/>
      <c r="M106" s="185"/>
      <c r="N106" s="185"/>
      <c r="O106" s="185"/>
      <c r="P106" s="185"/>
    </row>
    <row r="107" spans="1:16" x14ac:dyDescent="0.55000000000000004">
      <c r="A107" s="164"/>
      <c r="B107" s="223" t="s">
        <v>84</v>
      </c>
      <c r="C107" s="247"/>
      <c r="D107" s="247"/>
      <c r="E107" s="145">
        <f t="shared" ref="E107:P107" si="5">E18+E21+E63+E101+E104</f>
        <v>1699</v>
      </c>
      <c r="F107" s="145">
        <f t="shared" si="5"/>
        <v>2028</v>
      </c>
      <c r="G107" s="145">
        <f t="shared" si="5"/>
        <v>45.61</v>
      </c>
      <c r="H107" s="145">
        <f t="shared" si="5"/>
        <v>57.77</v>
      </c>
      <c r="I107" s="145">
        <f t="shared" si="5"/>
        <v>57.410000000000004</v>
      </c>
      <c r="J107" s="145">
        <f t="shared" si="5"/>
        <v>69.87</v>
      </c>
      <c r="K107" s="145">
        <f t="shared" si="5"/>
        <v>183.37</v>
      </c>
      <c r="L107" s="145">
        <f t="shared" si="5"/>
        <v>226.8</v>
      </c>
      <c r="M107" s="145">
        <f t="shared" si="5"/>
        <v>1455.3400000000001</v>
      </c>
      <c r="N107" s="145">
        <f t="shared" si="5"/>
        <v>1789.2900000000002</v>
      </c>
      <c r="O107" s="145">
        <f t="shared" si="5"/>
        <v>64.91</v>
      </c>
      <c r="P107" s="145">
        <f t="shared" si="5"/>
        <v>78.550000000000011</v>
      </c>
    </row>
    <row r="108" spans="1:16" x14ac:dyDescent="0.55000000000000004">
      <c r="A108" s="60"/>
      <c r="B108" s="186"/>
      <c r="C108" s="186"/>
      <c r="D108" s="186"/>
      <c r="E108" s="61"/>
      <c r="F108" s="61"/>
      <c r="G108" s="186"/>
      <c r="H108" s="186"/>
      <c r="I108" s="186"/>
      <c r="J108" s="186"/>
      <c r="K108" s="186"/>
      <c r="L108" s="186"/>
      <c r="M108" s="186"/>
      <c r="N108" s="186"/>
      <c r="O108" s="186"/>
      <c r="P108" s="186"/>
    </row>
    <row r="109" spans="1:16" ht="39" customHeight="1" x14ac:dyDescent="0.55000000000000004">
      <c r="A109" s="60"/>
      <c r="B109" s="186"/>
      <c r="C109" s="186"/>
      <c r="D109" s="186"/>
      <c r="E109" s="186"/>
      <c r="F109" s="186"/>
      <c r="G109" s="186"/>
      <c r="H109" s="186"/>
      <c r="I109" s="186"/>
      <c r="J109" s="186"/>
      <c r="K109" s="186"/>
      <c r="L109" s="186"/>
      <c r="M109" s="186"/>
      <c r="N109" s="186"/>
      <c r="O109" s="186"/>
      <c r="P109" s="186"/>
    </row>
    <row r="141" spans="1:6" x14ac:dyDescent="0.55000000000000004">
      <c r="A141" s="186"/>
      <c r="B141" s="186"/>
      <c r="C141" s="186"/>
      <c r="D141" s="186"/>
      <c r="E141" s="42"/>
      <c r="F141" s="42"/>
    </row>
  </sheetData>
  <mergeCells count="11">
    <mergeCell ref="C1:D2"/>
    <mergeCell ref="I3:J3"/>
    <mergeCell ref="A1:A3"/>
    <mergeCell ref="O1:P2"/>
    <mergeCell ref="B1:B3"/>
    <mergeCell ref="E1:F2"/>
    <mergeCell ref="G1:L2"/>
    <mergeCell ref="G3:H3"/>
    <mergeCell ref="K3:L3"/>
    <mergeCell ref="O3:P3"/>
    <mergeCell ref="M1:N2"/>
  </mergeCells>
  <pageMargins left="0" right="0" top="0" bottom="0" header="0" footer="0"/>
  <pageSetup paperSize="9" scale="36" orientation="landscape" r:id="rId1"/>
  <rowBreaks count="1" manualBreakCount="1">
    <brk id="40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0"/>
  <sheetViews>
    <sheetView topLeftCell="A82" zoomScale="40" zoomScaleNormal="100" zoomScaleSheetLayoutView="40" workbookViewId="0">
      <selection activeCell="C31" sqref="C31:F31"/>
    </sheetView>
  </sheetViews>
  <sheetFormatPr defaultRowHeight="38.25" x14ac:dyDescent="0.55000000000000004"/>
  <cols>
    <col min="1" max="1" width="27" style="30" bestFit="1" customWidth="1"/>
    <col min="2" max="2" width="104.85546875" style="14" customWidth="1"/>
    <col min="3" max="3" width="21.85546875" style="14" bestFit="1" customWidth="1"/>
    <col min="4" max="4" width="20.140625" style="14" bestFit="1" customWidth="1"/>
    <col min="5" max="6" width="23.5703125" style="14" bestFit="1" customWidth="1"/>
    <col min="7" max="10" width="16.7109375" style="14" bestFit="1" customWidth="1"/>
    <col min="11" max="12" width="20.140625" style="14" bestFit="1" customWidth="1"/>
    <col min="13" max="14" width="23.5703125" style="14" bestFit="1" customWidth="1"/>
    <col min="15" max="16" width="16.7109375" style="14" bestFit="1" customWidth="1"/>
    <col min="17" max="16384" width="9.140625" style="14"/>
  </cols>
  <sheetData>
    <row r="1" spans="1:16" ht="38.25" customHeight="1" x14ac:dyDescent="0.55000000000000004">
      <c r="A1" s="293" t="s">
        <v>0</v>
      </c>
      <c r="B1" s="294" t="s">
        <v>194</v>
      </c>
      <c r="C1" s="293" t="s">
        <v>2</v>
      </c>
      <c r="D1" s="292"/>
      <c r="E1" s="293" t="s">
        <v>2</v>
      </c>
      <c r="F1" s="292"/>
      <c r="G1" s="291" t="s">
        <v>3</v>
      </c>
      <c r="H1" s="291"/>
      <c r="I1" s="291"/>
      <c r="J1" s="291"/>
      <c r="K1" s="291"/>
      <c r="L1" s="291"/>
      <c r="M1" s="293" t="s">
        <v>4</v>
      </c>
      <c r="N1" s="292"/>
      <c r="O1" s="293" t="s">
        <v>5</v>
      </c>
      <c r="P1" s="293"/>
    </row>
    <row r="2" spans="1:16" x14ac:dyDescent="0.55000000000000004">
      <c r="A2" s="293"/>
      <c r="B2" s="295"/>
      <c r="C2" s="292"/>
      <c r="D2" s="292"/>
      <c r="E2" s="292"/>
      <c r="F2" s="292"/>
      <c r="G2" s="291"/>
      <c r="H2" s="291"/>
      <c r="I2" s="291"/>
      <c r="J2" s="291"/>
      <c r="K2" s="291"/>
      <c r="L2" s="291"/>
      <c r="M2" s="292"/>
      <c r="N2" s="292"/>
      <c r="O2" s="293"/>
      <c r="P2" s="293"/>
    </row>
    <row r="3" spans="1:16" ht="98.25" customHeight="1" x14ac:dyDescent="0.55000000000000004">
      <c r="A3" s="293"/>
      <c r="B3" s="296"/>
      <c r="C3" s="284" t="s">
        <v>6</v>
      </c>
      <c r="D3" s="284" t="s">
        <v>7</v>
      </c>
      <c r="E3" s="284" t="s">
        <v>6</v>
      </c>
      <c r="F3" s="284" t="s">
        <v>7</v>
      </c>
      <c r="G3" s="293" t="s">
        <v>8</v>
      </c>
      <c r="H3" s="293"/>
      <c r="I3" s="293" t="s">
        <v>9</v>
      </c>
      <c r="J3" s="291"/>
      <c r="K3" s="291" t="s">
        <v>10</v>
      </c>
      <c r="L3" s="291"/>
      <c r="M3" s="284"/>
      <c r="N3" s="284"/>
      <c r="O3" s="291" t="s">
        <v>11</v>
      </c>
      <c r="P3" s="291"/>
    </row>
    <row r="4" spans="1:16" x14ac:dyDescent="0.55000000000000004">
      <c r="A4" s="222"/>
      <c r="B4" s="154" t="s">
        <v>12</v>
      </c>
      <c r="C4" s="222" t="s">
        <v>13</v>
      </c>
      <c r="D4" s="222" t="s">
        <v>14</v>
      </c>
      <c r="E4" s="222" t="s">
        <v>15</v>
      </c>
      <c r="F4" s="15" t="s">
        <v>15</v>
      </c>
      <c r="G4" s="15" t="s">
        <v>6</v>
      </c>
      <c r="H4" s="187" t="s">
        <v>7</v>
      </c>
      <c r="I4" s="15" t="s">
        <v>6</v>
      </c>
      <c r="J4" s="187" t="s">
        <v>7</v>
      </c>
      <c r="K4" s="15" t="s">
        <v>6</v>
      </c>
      <c r="L4" s="187" t="s">
        <v>7</v>
      </c>
      <c r="M4" s="15" t="s">
        <v>6</v>
      </c>
      <c r="N4" s="187" t="s">
        <v>7</v>
      </c>
      <c r="O4" s="15" t="s">
        <v>6</v>
      </c>
      <c r="P4" s="187" t="s">
        <v>7</v>
      </c>
    </row>
    <row r="5" spans="1:16" x14ac:dyDescent="0.55000000000000004">
      <c r="A5" s="188" t="s">
        <v>195</v>
      </c>
      <c r="B5" s="189" t="s">
        <v>196</v>
      </c>
      <c r="C5" s="198"/>
      <c r="D5" s="198"/>
      <c r="E5" s="199">
        <v>150</v>
      </c>
      <c r="F5" s="199">
        <v>200</v>
      </c>
      <c r="G5" s="200">
        <v>4.67</v>
      </c>
      <c r="H5" s="200">
        <v>6.38</v>
      </c>
      <c r="I5" s="200">
        <v>4.88</v>
      </c>
      <c r="J5" s="200">
        <v>6.75</v>
      </c>
      <c r="K5" s="200">
        <v>19.75</v>
      </c>
      <c r="L5" s="200">
        <v>27.38</v>
      </c>
      <c r="M5" s="200">
        <v>141</v>
      </c>
      <c r="N5" s="200">
        <v>195</v>
      </c>
      <c r="O5" s="200">
        <v>1.3</v>
      </c>
      <c r="P5" s="200">
        <v>1.73</v>
      </c>
    </row>
    <row r="6" spans="1:16" x14ac:dyDescent="0.55000000000000004">
      <c r="A6" s="195"/>
      <c r="B6" s="190" t="s">
        <v>18</v>
      </c>
      <c r="C6" s="201">
        <v>100</v>
      </c>
      <c r="D6" s="201">
        <v>133</v>
      </c>
      <c r="E6" s="201">
        <v>100</v>
      </c>
      <c r="F6" s="201">
        <v>133</v>
      </c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6" x14ac:dyDescent="0.55000000000000004">
      <c r="A7" s="195"/>
      <c r="B7" s="190" t="s">
        <v>22</v>
      </c>
      <c r="C7" s="201">
        <v>3</v>
      </c>
      <c r="D7" s="201">
        <v>4</v>
      </c>
      <c r="E7" s="201">
        <v>3</v>
      </c>
      <c r="F7" s="201">
        <v>4</v>
      </c>
      <c r="G7" s="33"/>
      <c r="H7" s="175"/>
      <c r="I7" s="33"/>
      <c r="J7" s="175"/>
      <c r="K7" s="33"/>
      <c r="L7" s="175"/>
      <c r="M7" s="33"/>
      <c r="N7" s="175"/>
      <c r="O7" s="33"/>
      <c r="P7" s="175"/>
    </row>
    <row r="8" spans="1:16" x14ac:dyDescent="0.55000000000000004">
      <c r="A8" s="195"/>
      <c r="B8" s="190" t="s">
        <v>29</v>
      </c>
      <c r="C8" s="55">
        <v>2.5</v>
      </c>
      <c r="D8" s="55">
        <v>3</v>
      </c>
      <c r="E8" s="49">
        <v>2.5</v>
      </c>
      <c r="F8" s="49">
        <v>3</v>
      </c>
      <c r="G8" s="200"/>
      <c r="H8" s="200"/>
      <c r="I8" s="200"/>
      <c r="J8" s="200"/>
      <c r="K8" s="200"/>
      <c r="L8" s="200"/>
      <c r="M8" s="200"/>
      <c r="N8" s="200"/>
      <c r="O8" s="200"/>
      <c r="P8" s="200"/>
    </row>
    <row r="9" spans="1:16" x14ac:dyDescent="0.55000000000000004">
      <c r="A9" s="195"/>
      <c r="B9" s="190" t="s">
        <v>197</v>
      </c>
      <c r="C9" s="201">
        <v>19</v>
      </c>
      <c r="D9" s="201">
        <v>27</v>
      </c>
      <c r="E9" s="201">
        <v>19</v>
      </c>
      <c r="F9" s="201">
        <v>27</v>
      </c>
      <c r="G9" s="200"/>
      <c r="H9" s="200"/>
      <c r="I9" s="200"/>
      <c r="J9" s="200"/>
      <c r="K9" s="200"/>
      <c r="L9" s="200"/>
      <c r="M9" s="200"/>
      <c r="N9" s="200"/>
      <c r="O9" s="200"/>
      <c r="P9" s="200"/>
    </row>
    <row r="10" spans="1:16" x14ac:dyDescent="0.55000000000000004">
      <c r="A10" s="188" t="s">
        <v>198</v>
      </c>
      <c r="B10" s="189" t="s">
        <v>90</v>
      </c>
      <c r="C10" s="247"/>
      <c r="D10" s="247"/>
      <c r="E10" s="248">
        <v>180</v>
      </c>
      <c r="F10" s="248">
        <v>200</v>
      </c>
      <c r="G10" s="202">
        <v>2.1800000000000002</v>
      </c>
      <c r="H10" s="202">
        <v>2.98</v>
      </c>
      <c r="I10" s="202">
        <v>3.44</v>
      </c>
      <c r="J10" s="202">
        <v>4.32</v>
      </c>
      <c r="K10" s="202">
        <v>14.88</v>
      </c>
      <c r="L10" s="202">
        <v>18.13</v>
      </c>
      <c r="M10" s="202">
        <v>99.2</v>
      </c>
      <c r="N10" s="202">
        <v>123.32</v>
      </c>
      <c r="O10" s="202">
        <v>1.31</v>
      </c>
      <c r="P10" s="202">
        <v>1.65</v>
      </c>
    </row>
    <row r="11" spans="1:16" x14ac:dyDescent="0.55000000000000004">
      <c r="A11" s="212"/>
      <c r="B11" s="190" t="s">
        <v>18</v>
      </c>
      <c r="C11" s="229">
        <v>101</v>
      </c>
      <c r="D11" s="229">
        <v>127</v>
      </c>
      <c r="E11" s="229">
        <v>101</v>
      </c>
      <c r="F11" s="229">
        <v>127</v>
      </c>
      <c r="G11" s="250"/>
      <c r="H11" s="250"/>
      <c r="I11" s="250"/>
      <c r="J11" s="250"/>
      <c r="K11" s="250"/>
      <c r="L11" s="250"/>
      <c r="M11" s="250"/>
      <c r="N11" s="250"/>
      <c r="O11" s="250"/>
      <c r="P11" s="250"/>
    </row>
    <row r="12" spans="1:16" x14ac:dyDescent="0.55000000000000004">
      <c r="A12" s="212"/>
      <c r="B12" s="190" t="s">
        <v>91</v>
      </c>
      <c r="C12" s="201">
        <v>1.43</v>
      </c>
      <c r="D12" s="201">
        <v>1.72</v>
      </c>
      <c r="E12" s="201">
        <v>1.43</v>
      </c>
      <c r="F12" s="201">
        <v>1.72</v>
      </c>
      <c r="G12" s="250"/>
      <c r="H12" s="250"/>
      <c r="I12" s="250"/>
      <c r="J12" s="250"/>
      <c r="K12" s="250"/>
      <c r="L12" s="250"/>
      <c r="M12" s="250"/>
      <c r="N12" s="250"/>
      <c r="O12" s="250"/>
      <c r="P12" s="250"/>
    </row>
    <row r="13" spans="1:16" x14ac:dyDescent="0.55000000000000004">
      <c r="A13" s="212"/>
      <c r="B13" s="151" t="s">
        <v>22</v>
      </c>
      <c r="C13" s="229">
        <v>10</v>
      </c>
      <c r="D13" s="229">
        <v>12</v>
      </c>
      <c r="E13" s="229">
        <v>10</v>
      </c>
      <c r="F13" s="229">
        <v>12</v>
      </c>
      <c r="G13" s="250"/>
      <c r="H13" s="250"/>
      <c r="I13" s="250"/>
      <c r="J13" s="250"/>
      <c r="K13" s="250"/>
      <c r="L13" s="250"/>
      <c r="M13" s="250"/>
      <c r="N13" s="250"/>
      <c r="O13" s="250"/>
      <c r="P13" s="250"/>
    </row>
    <row r="14" spans="1:16" x14ac:dyDescent="0.55000000000000004">
      <c r="A14" s="188" t="s">
        <v>199</v>
      </c>
      <c r="B14" s="223" t="s">
        <v>93</v>
      </c>
      <c r="C14" s="198"/>
      <c r="D14" s="198"/>
      <c r="E14" s="170">
        <v>37</v>
      </c>
      <c r="F14" s="170">
        <v>51</v>
      </c>
      <c r="G14" s="200">
        <v>1.48</v>
      </c>
      <c r="H14" s="200">
        <v>1.8</v>
      </c>
      <c r="I14" s="200">
        <v>4.99</v>
      </c>
      <c r="J14" s="200">
        <v>6.88</v>
      </c>
      <c r="K14" s="200">
        <v>13.8</v>
      </c>
      <c r="L14" s="200">
        <v>18</v>
      </c>
      <c r="M14" s="200">
        <f>G14*4+I14*9+K14*4</f>
        <v>106.03</v>
      </c>
      <c r="N14" s="200">
        <f>H14*4+J14*9+L14*4</f>
        <v>141.12</v>
      </c>
      <c r="O14" s="200">
        <v>0</v>
      </c>
      <c r="P14" s="200">
        <v>0</v>
      </c>
    </row>
    <row r="15" spans="1:16" x14ac:dyDescent="0.55000000000000004">
      <c r="A15" s="212"/>
      <c r="B15" s="144" t="s">
        <v>200</v>
      </c>
      <c r="C15" s="201">
        <v>32</v>
      </c>
      <c r="D15" s="201">
        <v>46</v>
      </c>
      <c r="E15" s="201">
        <v>32</v>
      </c>
      <c r="F15" s="201">
        <v>46</v>
      </c>
      <c r="G15" s="202"/>
      <c r="H15" s="202"/>
      <c r="I15" s="202"/>
      <c r="J15" s="202"/>
      <c r="K15" s="202"/>
      <c r="L15" s="202"/>
      <c r="M15" s="202"/>
      <c r="N15" s="202"/>
      <c r="O15" s="202"/>
      <c r="P15" s="202"/>
    </row>
    <row r="16" spans="1:16" x14ac:dyDescent="0.55000000000000004">
      <c r="A16" s="195"/>
      <c r="B16" s="144" t="s">
        <v>29</v>
      </c>
      <c r="C16" s="201">
        <v>5</v>
      </c>
      <c r="D16" s="201">
        <v>5</v>
      </c>
      <c r="E16" s="201">
        <v>5</v>
      </c>
      <c r="F16" s="201">
        <v>5</v>
      </c>
      <c r="G16" s="202"/>
      <c r="H16" s="202"/>
      <c r="I16" s="202"/>
      <c r="J16" s="202"/>
      <c r="K16" s="202"/>
      <c r="L16" s="202"/>
      <c r="M16" s="202"/>
      <c r="N16" s="202"/>
      <c r="O16" s="202"/>
      <c r="P16" s="202"/>
    </row>
    <row r="17" spans="1:16" x14ac:dyDescent="0.55000000000000004">
      <c r="A17" s="222"/>
      <c r="B17" s="191" t="s">
        <v>31</v>
      </c>
      <c r="C17" s="229"/>
      <c r="D17" s="229"/>
      <c r="E17" s="229"/>
      <c r="F17" s="229"/>
      <c r="G17" s="249"/>
      <c r="H17" s="249"/>
      <c r="I17" s="249"/>
      <c r="J17" s="249"/>
      <c r="K17" s="249"/>
      <c r="L17" s="249"/>
      <c r="M17" s="249"/>
      <c r="N17" s="249"/>
      <c r="O17" s="249"/>
      <c r="P17" s="249"/>
    </row>
    <row r="18" spans="1:16" x14ac:dyDescent="0.55000000000000004">
      <c r="A18" s="222"/>
      <c r="B18" s="223" t="s">
        <v>32</v>
      </c>
      <c r="C18" s="247"/>
      <c r="D18" s="247"/>
      <c r="E18" s="224">
        <f>E5+E10+E14</f>
        <v>367</v>
      </c>
      <c r="F18" s="224">
        <f t="shared" ref="F18:P18" si="0">F5+F10+F14</f>
        <v>451</v>
      </c>
      <c r="G18" s="224">
        <f t="shared" si="0"/>
        <v>8.33</v>
      </c>
      <c r="H18" s="224">
        <f t="shared" si="0"/>
        <v>11.16</v>
      </c>
      <c r="I18" s="224">
        <f t="shared" si="0"/>
        <v>13.31</v>
      </c>
      <c r="J18" s="224">
        <f t="shared" si="0"/>
        <v>17.95</v>
      </c>
      <c r="K18" s="224">
        <f t="shared" si="0"/>
        <v>48.430000000000007</v>
      </c>
      <c r="L18" s="224">
        <f t="shared" si="0"/>
        <v>63.51</v>
      </c>
      <c r="M18" s="224">
        <f t="shared" si="0"/>
        <v>346.23</v>
      </c>
      <c r="N18" s="224">
        <f t="shared" si="0"/>
        <v>459.44</v>
      </c>
      <c r="O18" s="224">
        <f t="shared" si="0"/>
        <v>2.6100000000000003</v>
      </c>
      <c r="P18" s="224">
        <f t="shared" si="0"/>
        <v>3.38</v>
      </c>
    </row>
    <row r="19" spans="1:16" x14ac:dyDescent="0.55000000000000004">
      <c r="A19" s="188" t="s">
        <v>201</v>
      </c>
      <c r="B19" s="146" t="s">
        <v>34</v>
      </c>
      <c r="C19" s="19">
        <v>125</v>
      </c>
      <c r="D19" s="19">
        <v>125</v>
      </c>
      <c r="E19" s="228">
        <v>125</v>
      </c>
      <c r="F19" s="228">
        <v>125</v>
      </c>
      <c r="G19" s="249">
        <v>0.13</v>
      </c>
      <c r="H19" s="249">
        <v>0.13</v>
      </c>
      <c r="I19" s="249">
        <v>0</v>
      </c>
      <c r="J19" s="249">
        <v>0</v>
      </c>
      <c r="K19" s="249">
        <v>11.38</v>
      </c>
      <c r="L19" s="249">
        <v>11.38</v>
      </c>
      <c r="M19" s="249">
        <v>46.25</v>
      </c>
      <c r="N19" s="249">
        <v>46.25</v>
      </c>
      <c r="O19" s="249">
        <v>2.5</v>
      </c>
      <c r="P19" s="249">
        <v>2.5</v>
      </c>
    </row>
    <row r="20" spans="1:16" x14ac:dyDescent="0.55000000000000004">
      <c r="A20" s="222"/>
      <c r="B20" s="223" t="s">
        <v>32</v>
      </c>
      <c r="C20" s="247"/>
      <c r="D20" s="247"/>
      <c r="E20" s="224">
        <f>E19</f>
        <v>125</v>
      </c>
      <c r="F20" s="224">
        <f t="shared" ref="F20:P20" si="1">F19</f>
        <v>125</v>
      </c>
      <c r="G20" s="224">
        <f t="shared" si="1"/>
        <v>0.13</v>
      </c>
      <c r="H20" s="224">
        <f t="shared" si="1"/>
        <v>0.13</v>
      </c>
      <c r="I20" s="224">
        <f t="shared" si="1"/>
        <v>0</v>
      </c>
      <c r="J20" s="224">
        <f t="shared" si="1"/>
        <v>0</v>
      </c>
      <c r="K20" s="224">
        <f t="shared" si="1"/>
        <v>11.38</v>
      </c>
      <c r="L20" s="224">
        <f t="shared" si="1"/>
        <v>11.38</v>
      </c>
      <c r="M20" s="224">
        <f t="shared" si="1"/>
        <v>46.25</v>
      </c>
      <c r="N20" s="224">
        <f t="shared" si="1"/>
        <v>46.25</v>
      </c>
      <c r="O20" s="224">
        <f t="shared" si="1"/>
        <v>2.5</v>
      </c>
      <c r="P20" s="224">
        <f t="shared" si="1"/>
        <v>2.5</v>
      </c>
    </row>
    <row r="21" spans="1:16" x14ac:dyDescent="0.55000000000000004">
      <c r="A21" s="222"/>
      <c r="B21" s="191" t="s">
        <v>35</v>
      </c>
      <c r="C21" s="229"/>
      <c r="D21" s="229"/>
      <c r="E21" s="229"/>
      <c r="F21" s="229"/>
      <c r="G21" s="250"/>
      <c r="H21" s="250"/>
      <c r="I21" s="250"/>
      <c r="J21" s="250"/>
      <c r="K21" s="250"/>
      <c r="L21" s="250"/>
      <c r="M21" s="250"/>
      <c r="N21" s="250"/>
      <c r="O21" s="250"/>
      <c r="P21" s="250"/>
    </row>
    <row r="22" spans="1:16" ht="81.75" customHeight="1" x14ac:dyDescent="0.55000000000000004">
      <c r="A22" s="188" t="s">
        <v>202</v>
      </c>
      <c r="B22" s="223" t="s">
        <v>203</v>
      </c>
      <c r="C22" s="247"/>
      <c r="D22" s="247"/>
      <c r="E22" s="248">
        <v>45</v>
      </c>
      <c r="F22" s="248">
        <v>60</v>
      </c>
      <c r="G22" s="250">
        <v>0.6</v>
      </c>
      <c r="H22" s="250">
        <v>0.8</v>
      </c>
      <c r="I22" s="250">
        <v>4.07</v>
      </c>
      <c r="J22" s="250">
        <v>5.43</v>
      </c>
      <c r="K22" s="250">
        <v>7.45</v>
      </c>
      <c r="L22" s="250">
        <v>9.93</v>
      </c>
      <c r="M22" s="250">
        <v>68</v>
      </c>
      <c r="N22" s="250">
        <v>90.67</v>
      </c>
      <c r="O22" s="250">
        <v>2.2599999999999998</v>
      </c>
      <c r="P22" s="250">
        <v>3.01</v>
      </c>
    </row>
    <row r="23" spans="1:16" ht="42.75" customHeight="1" x14ac:dyDescent="0.55000000000000004">
      <c r="A23" s="188"/>
      <c r="B23" s="192" t="s">
        <v>41</v>
      </c>
      <c r="C23" s="229">
        <v>26</v>
      </c>
      <c r="D23" s="229">
        <v>37</v>
      </c>
      <c r="E23" s="229">
        <v>24</v>
      </c>
      <c r="F23" s="229">
        <v>32</v>
      </c>
      <c r="G23" s="250"/>
      <c r="H23" s="250"/>
      <c r="I23" s="250"/>
      <c r="J23" s="250"/>
      <c r="K23" s="250"/>
      <c r="L23" s="250"/>
      <c r="M23" s="250"/>
      <c r="N23" s="250"/>
      <c r="O23" s="250"/>
      <c r="P23" s="250"/>
    </row>
    <row r="24" spans="1:16" x14ac:dyDescent="0.55000000000000004">
      <c r="A24" s="188"/>
      <c r="B24" s="192" t="s">
        <v>42</v>
      </c>
      <c r="C24" s="229">
        <v>28</v>
      </c>
      <c r="D24" s="229">
        <v>39</v>
      </c>
      <c r="E24" s="229">
        <v>24</v>
      </c>
      <c r="F24" s="229">
        <v>32</v>
      </c>
      <c r="G24" s="250"/>
      <c r="H24" s="250"/>
      <c r="I24" s="250"/>
      <c r="J24" s="250"/>
      <c r="K24" s="250"/>
      <c r="L24" s="250"/>
      <c r="M24" s="250"/>
      <c r="N24" s="250"/>
      <c r="O24" s="250"/>
      <c r="P24" s="250"/>
    </row>
    <row r="25" spans="1:16" x14ac:dyDescent="0.55000000000000004">
      <c r="A25" s="188"/>
      <c r="B25" s="192" t="s">
        <v>43</v>
      </c>
      <c r="C25" s="229">
        <v>24</v>
      </c>
      <c r="D25" s="229">
        <v>32</v>
      </c>
      <c r="E25" s="229">
        <v>24</v>
      </c>
      <c r="F25" s="229">
        <v>32</v>
      </c>
      <c r="G25" s="250"/>
      <c r="H25" s="250"/>
      <c r="I25" s="250"/>
      <c r="J25" s="250"/>
      <c r="K25" s="250"/>
      <c r="L25" s="250"/>
      <c r="M25" s="250"/>
      <c r="N25" s="250"/>
      <c r="O25" s="250"/>
      <c r="P25" s="250"/>
    </row>
    <row r="26" spans="1:16" x14ac:dyDescent="0.55000000000000004">
      <c r="A26" s="188"/>
      <c r="B26" s="191" t="s">
        <v>62</v>
      </c>
      <c r="C26" s="229">
        <v>4</v>
      </c>
      <c r="D26" s="229">
        <v>5</v>
      </c>
      <c r="E26" s="229">
        <v>4</v>
      </c>
      <c r="F26" s="229">
        <v>5</v>
      </c>
      <c r="G26" s="250"/>
      <c r="H26" s="250"/>
      <c r="I26" s="250"/>
      <c r="J26" s="250"/>
      <c r="K26" s="250"/>
      <c r="L26" s="250"/>
      <c r="M26" s="250"/>
      <c r="N26" s="250"/>
      <c r="O26" s="250"/>
      <c r="P26" s="250"/>
    </row>
    <row r="27" spans="1:16" x14ac:dyDescent="0.55000000000000004">
      <c r="A27" s="188"/>
      <c r="B27" s="191" t="s">
        <v>204</v>
      </c>
      <c r="C27" s="229">
        <v>4</v>
      </c>
      <c r="D27" s="229">
        <v>5</v>
      </c>
      <c r="E27" s="229">
        <v>4</v>
      </c>
      <c r="F27" s="229">
        <v>5</v>
      </c>
      <c r="G27" s="250"/>
      <c r="H27" s="250"/>
      <c r="I27" s="250"/>
      <c r="J27" s="250"/>
      <c r="K27" s="250"/>
      <c r="L27" s="250"/>
      <c r="M27" s="250"/>
      <c r="N27" s="250"/>
      <c r="O27" s="250"/>
      <c r="P27" s="250"/>
    </row>
    <row r="28" spans="1:16" x14ac:dyDescent="0.55000000000000004">
      <c r="A28" s="188"/>
      <c r="B28" s="191" t="s">
        <v>136</v>
      </c>
      <c r="C28" s="229">
        <v>15</v>
      </c>
      <c r="D28" s="229">
        <v>20</v>
      </c>
      <c r="E28" s="229">
        <v>13</v>
      </c>
      <c r="F28" s="229">
        <v>17</v>
      </c>
      <c r="G28" s="250"/>
      <c r="H28" s="250"/>
      <c r="I28" s="250"/>
      <c r="J28" s="250"/>
      <c r="K28" s="250"/>
      <c r="L28" s="250"/>
      <c r="M28" s="250"/>
      <c r="N28" s="250"/>
      <c r="O28" s="250"/>
      <c r="P28" s="250"/>
    </row>
    <row r="29" spans="1:16" x14ac:dyDescent="0.55000000000000004">
      <c r="A29" s="188"/>
      <c r="B29" s="191" t="s">
        <v>40</v>
      </c>
      <c r="C29" s="229">
        <v>4</v>
      </c>
      <c r="D29" s="229">
        <v>5</v>
      </c>
      <c r="E29" s="229">
        <v>4</v>
      </c>
      <c r="F29" s="229">
        <v>5</v>
      </c>
      <c r="G29" s="250"/>
      <c r="H29" s="250"/>
      <c r="I29" s="250"/>
      <c r="J29" s="250"/>
      <c r="K29" s="250"/>
      <c r="L29" s="250"/>
      <c r="M29" s="250"/>
      <c r="N29" s="250"/>
      <c r="O29" s="250"/>
      <c r="P29" s="250"/>
    </row>
    <row r="30" spans="1:16" x14ac:dyDescent="0.55000000000000004">
      <c r="A30" s="32" t="s">
        <v>205</v>
      </c>
      <c r="B30" s="193" t="s">
        <v>206</v>
      </c>
      <c r="C30" s="247"/>
      <c r="D30" s="247"/>
      <c r="E30" s="248">
        <v>150</v>
      </c>
      <c r="F30" s="248">
        <v>200</v>
      </c>
      <c r="G30" s="185">
        <v>3.4</v>
      </c>
      <c r="H30" s="185">
        <v>4.3</v>
      </c>
      <c r="I30" s="185">
        <v>6.84</v>
      </c>
      <c r="J30" s="185">
        <v>8.36</v>
      </c>
      <c r="K30" s="185">
        <v>4.8</v>
      </c>
      <c r="L30" s="185">
        <v>6.51</v>
      </c>
      <c r="M30" s="185">
        <f>G30*4+I30*9+K30*4</f>
        <v>94.36</v>
      </c>
      <c r="N30" s="185">
        <f>H30*4+J30*9+L30*4</f>
        <v>118.47999999999999</v>
      </c>
      <c r="O30" s="185">
        <v>6.13</v>
      </c>
      <c r="P30" s="185">
        <v>8.06</v>
      </c>
    </row>
    <row r="31" spans="1:16" x14ac:dyDescent="0.55000000000000004">
      <c r="A31" s="222"/>
      <c r="B31" s="154" t="s">
        <v>53</v>
      </c>
      <c r="C31" s="229">
        <v>33</v>
      </c>
      <c r="D31" s="229">
        <v>37</v>
      </c>
      <c r="E31" s="229">
        <v>24</v>
      </c>
      <c r="F31" s="229">
        <v>27</v>
      </c>
      <c r="G31" s="250"/>
      <c r="H31" s="250"/>
      <c r="I31" s="250"/>
      <c r="J31" s="250"/>
      <c r="K31" s="250"/>
      <c r="L31" s="250"/>
      <c r="M31" s="250"/>
      <c r="N31" s="250"/>
      <c r="O31" s="250"/>
      <c r="P31" s="250"/>
    </row>
    <row r="32" spans="1:16" x14ac:dyDescent="0.55000000000000004">
      <c r="A32" s="222"/>
      <c r="B32" s="194" t="s">
        <v>48</v>
      </c>
      <c r="C32" s="165">
        <v>15</v>
      </c>
      <c r="D32" s="165">
        <v>20</v>
      </c>
      <c r="E32" s="181">
        <v>11</v>
      </c>
      <c r="F32" s="181">
        <v>15</v>
      </c>
      <c r="G32" s="185"/>
      <c r="H32" s="185"/>
      <c r="I32" s="185"/>
      <c r="J32" s="185"/>
      <c r="K32" s="185"/>
      <c r="L32" s="185"/>
      <c r="M32" s="185"/>
      <c r="N32" s="185"/>
      <c r="O32" s="185"/>
      <c r="P32" s="185"/>
    </row>
    <row r="33" spans="1:16" x14ac:dyDescent="0.55000000000000004">
      <c r="A33" s="222"/>
      <c r="B33" s="194" t="s">
        <v>49</v>
      </c>
      <c r="C33" s="165">
        <v>16</v>
      </c>
      <c r="D33" s="165">
        <v>21</v>
      </c>
      <c r="E33" s="181">
        <v>11</v>
      </c>
      <c r="F33" s="181">
        <v>15</v>
      </c>
      <c r="G33" s="185"/>
      <c r="H33" s="185"/>
      <c r="I33" s="185"/>
      <c r="J33" s="185"/>
      <c r="K33" s="185"/>
      <c r="L33" s="185"/>
      <c r="M33" s="185"/>
      <c r="N33" s="185"/>
      <c r="O33" s="185"/>
      <c r="P33" s="185"/>
    </row>
    <row r="34" spans="1:16" x14ac:dyDescent="0.55000000000000004">
      <c r="A34" s="222"/>
      <c r="B34" s="194" t="s">
        <v>50</v>
      </c>
      <c r="C34" s="165">
        <v>17</v>
      </c>
      <c r="D34" s="165">
        <v>23</v>
      </c>
      <c r="E34" s="181">
        <v>11</v>
      </c>
      <c r="F34" s="181">
        <v>15</v>
      </c>
      <c r="G34" s="185"/>
      <c r="H34" s="185"/>
      <c r="I34" s="185"/>
      <c r="J34" s="185"/>
      <c r="K34" s="185"/>
      <c r="L34" s="185"/>
      <c r="M34" s="185"/>
      <c r="N34" s="185"/>
      <c r="O34" s="185"/>
      <c r="P34" s="185"/>
    </row>
    <row r="35" spans="1:16" x14ac:dyDescent="0.55000000000000004">
      <c r="A35" s="222"/>
      <c r="B35" s="194" t="s">
        <v>51</v>
      </c>
      <c r="C35" s="165">
        <v>18</v>
      </c>
      <c r="D35" s="165">
        <v>25</v>
      </c>
      <c r="E35" s="181">
        <v>11</v>
      </c>
      <c r="F35" s="181">
        <v>15</v>
      </c>
      <c r="G35" s="185"/>
      <c r="H35" s="185"/>
      <c r="I35" s="185"/>
      <c r="J35" s="185"/>
      <c r="K35" s="185"/>
      <c r="L35" s="185"/>
      <c r="M35" s="185"/>
      <c r="N35" s="185"/>
      <c r="O35" s="185"/>
      <c r="P35" s="185"/>
    </row>
    <row r="36" spans="1:16" ht="45.75" customHeight="1" x14ac:dyDescent="0.55000000000000004">
      <c r="A36" s="222"/>
      <c r="B36" s="191" t="s">
        <v>52</v>
      </c>
      <c r="C36" s="165">
        <v>11</v>
      </c>
      <c r="D36" s="165">
        <v>15</v>
      </c>
      <c r="E36" s="181">
        <v>11</v>
      </c>
      <c r="F36" s="181">
        <v>15</v>
      </c>
      <c r="G36" s="185"/>
      <c r="H36" s="185"/>
      <c r="I36" s="185"/>
      <c r="J36" s="185"/>
      <c r="K36" s="185"/>
      <c r="L36" s="185"/>
      <c r="M36" s="185"/>
      <c r="N36" s="185"/>
      <c r="O36" s="185"/>
      <c r="P36" s="185"/>
    </row>
    <row r="37" spans="1:16" x14ac:dyDescent="0.55000000000000004">
      <c r="A37" s="222"/>
      <c r="B37" s="191" t="s">
        <v>44</v>
      </c>
      <c r="C37" s="229">
        <v>7</v>
      </c>
      <c r="D37" s="229">
        <v>10</v>
      </c>
      <c r="E37" s="229">
        <v>6</v>
      </c>
      <c r="F37" s="229">
        <v>8</v>
      </c>
      <c r="G37" s="185"/>
      <c r="H37" s="185"/>
      <c r="I37" s="185"/>
      <c r="J37" s="185"/>
      <c r="K37" s="185"/>
      <c r="L37" s="185"/>
      <c r="M37" s="185"/>
      <c r="N37" s="185"/>
      <c r="O37" s="185"/>
      <c r="P37" s="185"/>
    </row>
    <row r="38" spans="1:16" x14ac:dyDescent="0.55000000000000004">
      <c r="A38" s="222"/>
      <c r="B38" s="191" t="s">
        <v>45</v>
      </c>
      <c r="C38" s="229">
        <v>6</v>
      </c>
      <c r="D38" s="229">
        <v>8</v>
      </c>
      <c r="E38" s="229">
        <v>6</v>
      </c>
      <c r="F38" s="229">
        <v>8</v>
      </c>
      <c r="G38" s="185"/>
      <c r="H38" s="185"/>
      <c r="I38" s="185"/>
      <c r="J38" s="185"/>
      <c r="K38" s="185"/>
      <c r="L38" s="185"/>
      <c r="M38" s="185"/>
      <c r="N38" s="185"/>
      <c r="O38" s="185"/>
      <c r="P38" s="185"/>
    </row>
    <row r="39" spans="1:16" ht="37.5" customHeight="1" x14ac:dyDescent="0.55000000000000004">
      <c r="A39" s="222"/>
      <c r="B39" s="192" t="s">
        <v>41</v>
      </c>
      <c r="C39" s="229">
        <v>8.8000000000000007</v>
      </c>
      <c r="D39" s="229">
        <v>12.5</v>
      </c>
      <c r="E39" s="181">
        <v>7</v>
      </c>
      <c r="F39" s="181">
        <v>10</v>
      </c>
      <c r="G39" s="185"/>
      <c r="H39" s="185"/>
      <c r="I39" s="185"/>
      <c r="J39" s="185"/>
      <c r="K39" s="185"/>
      <c r="L39" s="185"/>
      <c r="M39" s="185"/>
      <c r="N39" s="185"/>
      <c r="O39" s="185"/>
      <c r="P39" s="185"/>
    </row>
    <row r="40" spans="1:16" x14ac:dyDescent="0.55000000000000004">
      <c r="A40" s="222"/>
      <c r="B40" s="192" t="s">
        <v>42</v>
      </c>
      <c r="C40" s="229">
        <v>9.3000000000000007</v>
      </c>
      <c r="D40" s="229">
        <v>13.3</v>
      </c>
      <c r="E40" s="181">
        <v>7</v>
      </c>
      <c r="F40" s="181">
        <v>10</v>
      </c>
      <c r="G40" s="185"/>
      <c r="H40" s="185"/>
      <c r="I40" s="185"/>
      <c r="J40" s="185"/>
      <c r="K40" s="185"/>
      <c r="L40" s="185"/>
      <c r="M40" s="185"/>
      <c r="N40" s="185"/>
      <c r="O40" s="185"/>
      <c r="P40" s="185"/>
    </row>
    <row r="41" spans="1:16" x14ac:dyDescent="0.55000000000000004">
      <c r="A41" s="222"/>
      <c r="B41" s="192" t="s">
        <v>43</v>
      </c>
      <c r="C41" s="181">
        <v>7</v>
      </c>
      <c r="D41" s="181">
        <v>10</v>
      </c>
      <c r="E41" s="181">
        <v>7</v>
      </c>
      <c r="F41" s="181">
        <v>10</v>
      </c>
      <c r="G41" s="185"/>
      <c r="H41" s="185"/>
      <c r="I41" s="185"/>
      <c r="J41" s="185"/>
      <c r="K41" s="185"/>
      <c r="L41" s="185"/>
      <c r="M41" s="185"/>
      <c r="N41" s="185"/>
      <c r="O41" s="185"/>
      <c r="P41" s="185"/>
    </row>
    <row r="42" spans="1:16" x14ac:dyDescent="0.55000000000000004">
      <c r="A42" s="222"/>
      <c r="B42" s="210" t="s">
        <v>182</v>
      </c>
      <c r="C42" s="229">
        <v>29</v>
      </c>
      <c r="D42" s="229">
        <v>39</v>
      </c>
      <c r="E42" s="229">
        <v>23</v>
      </c>
      <c r="F42" s="229">
        <v>31</v>
      </c>
      <c r="G42" s="185"/>
      <c r="H42" s="185"/>
      <c r="I42" s="185"/>
      <c r="J42" s="185"/>
      <c r="K42" s="185"/>
      <c r="L42" s="185"/>
      <c r="M42" s="185"/>
      <c r="N42" s="185"/>
      <c r="O42" s="185"/>
      <c r="P42" s="185"/>
    </row>
    <row r="43" spans="1:16" x14ac:dyDescent="0.55000000000000004">
      <c r="A43" s="222"/>
      <c r="B43" s="210" t="s">
        <v>183</v>
      </c>
      <c r="C43" s="229">
        <v>31</v>
      </c>
      <c r="D43" s="229">
        <v>41</v>
      </c>
      <c r="E43" s="229">
        <v>23</v>
      </c>
      <c r="F43" s="229">
        <v>31</v>
      </c>
      <c r="G43" s="185"/>
      <c r="H43" s="185"/>
      <c r="I43" s="185"/>
      <c r="J43" s="185"/>
      <c r="K43" s="185"/>
      <c r="L43" s="185"/>
      <c r="M43" s="185"/>
      <c r="N43" s="185"/>
      <c r="O43" s="185"/>
      <c r="P43" s="185"/>
    </row>
    <row r="44" spans="1:16" x14ac:dyDescent="0.55000000000000004">
      <c r="A44" s="222"/>
      <c r="B44" s="204" t="s">
        <v>184</v>
      </c>
      <c r="C44" s="229">
        <v>23</v>
      </c>
      <c r="D44" s="229">
        <v>31</v>
      </c>
      <c r="E44" s="229">
        <v>23</v>
      </c>
      <c r="F44" s="229">
        <v>31</v>
      </c>
      <c r="G44" s="185"/>
      <c r="H44" s="185"/>
      <c r="I44" s="185"/>
      <c r="J44" s="185"/>
      <c r="K44" s="185"/>
      <c r="L44" s="185"/>
      <c r="M44" s="185"/>
      <c r="N44" s="185"/>
      <c r="O44" s="185"/>
      <c r="P44" s="185"/>
    </row>
    <row r="45" spans="1:16" s="148" customFormat="1" x14ac:dyDescent="0.55000000000000004">
      <c r="A45" s="222"/>
      <c r="B45" s="169" t="s">
        <v>103</v>
      </c>
      <c r="C45" s="229">
        <v>3</v>
      </c>
      <c r="D45" s="229">
        <v>4</v>
      </c>
      <c r="E45" s="229">
        <v>3</v>
      </c>
      <c r="F45" s="229">
        <v>4</v>
      </c>
      <c r="G45" s="185"/>
      <c r="H45" s="185"/>
      <c r="I45" s="185"/>
      <c r="J45" s="185"/>
      <c r="K45" s="185"/>
      <c r="L45" s="185"/>
      <c r="M45" s="185"/>
      <c r="N45" s="185"/>
      <c r="O45" s="185"/>
      <c r="P45" s="185"/>
    </row>
    <row r="46" spans="1:16" s="148" customFormat="1" x14ac:dyDescent="0.55000000000000004">
      <c r="A46" s="222"/>
      <c r="B46" s="190" t="s">
        <v>38</v>
      </c>
      <c r="C46" s="229">
        <v>15</v>
      </c>
      <c r="D46" s="229">
        <v>20</v>
      </c>
      <c r="E46" s="229">
        <v>12</v>
      </c>
      <c r="F46" s="229">
        <v>16</v>
      </c>
      <c r="G46" s="185"/>
      <c r="H46" s="185"/>
      <c r="I46" s="185"/>
      <c r="J46" s="185"/>
      <c r="K46" s="185"/>
      <c r="L46" s="185"/>
      <c r="M46" s="185"/>
      <c r="N46" s="185"/>
      <c r="O46" s="185"/>
      <c r="P46" s="185"/>
    </row>
    <row r="47" spans="1:16" s="148" customFormat="1" x14ac:dyDescent="0.55000000000000004">
      <c r="A47" s="222"/>
      <c r="B47" s="191" t="s">
        <v>39</v>
      </c>
      <c r="C47" s="229">
        <v>13</v>
      </c>
      <c r="D47" s="229">
        <v>17</v>
      </c>
      <c r="E47" s="229">
        <v>12</v>
      </c>
      <c r="F47" s="229">
        <v>16</v>
      </c>
      <c r="G47" s="185"/>
      <c r="H47" s="185"/>
      <c r="I47" s="185"/>
      <c r="J47" s="185"/>
      <c r="K47" s="185"/>
      <c r="L47" s="185"/>
      <c r="M47" s="185"/>
      <c r="N47" s="185"/>
      <c r="O47" s="185"/>
      <c r="P47" s="185"/>
    </row>
    <row r="48" spans="1:16" s="148" customFormat="1" x14ac:dyDescent="0.55000000000000004">
      <c r="A48" s="222"/>
      <c r="B48" s="192" t="s">
        <v>40</v>
      </c>
      <c r="C48" s="229">
        <v>2.5</v>
      </c>
      <c r="D48" s="229">
        <v>3</v>
      </c>
      <c r="E48" s="229">
        <v>2.5</v>
      </c>
      <c r="F48" s="229">
        <v>3</v>
      </c>
      <c r="G48" s="185"/>
      <c r="H48" s="185"/>
      <c r="I48" s="185"/>
      <c r="J48" s="185"/>
      <c r="K48" s="185"/>
      <c r="L48" s="185"/>
      <c r="M48" s="185"/>
      <c r="N48" s="185"/>
      <c r="O48" s="185"/>
      <c r="P48" s="185"/>
    </row>
    <row r="49" spans="1:16" s="148" customFormat="1" x14ac:dyDescent="0.55000000000000004">
      <c r="A49" s="222"/>
      <c r="B49" s="192" t="s">
        <v>55</v>
      </c>
      <c r="C49" s="229">
        <v>8</v>
      </c>
      <c r="D49" s="229">
        <v>9</v>
      </c>
      <c r="E49" s="229">
        <v>8</v>
      </c>
      <c r="F49" s="229">
        <v>9</v>
      </c>
      <c r="G49" s="185"/>
      <c r="H49" s="185"/>
      <c r="I49" s="185"/>
      <c r="J49" s="185"/>
      <c r="K49" s="185"/>
      <c r="L49" s="185"/>
      <c r="M49" s="185"/>
      <c r="N49" s="185"/>
      <c r="O49" s="185"/>
      <c r="P49" s="185"/>
    </row>
    <row r="50" spans="1:16" x14ac:dyDescent="0.55000000000000004">
      <c r="A50" s="164" t="s">
        <v>207</v>
      </c>
      <c r="B50" s="193" t="s">
        <v>208</v>
      </c>
      <c r="C50" s="247"/>
      <c r="D50" s="247"/>
      <c r="E50" s="248">
        <v>85</v>
      </c>
      <c r="F50" s="248">
        <v>160</v>
      </c>
      <c r="G50" s="185">
        <v>3.16</v>
      </c>
      <c r="H50" s="185">
        <v>5.95</v>
      </c>
      <c r="I50" s="185">
        <v>1.51</v>
      </c>
      <c r="J50" s="185">
        <v>2.79</v>
      </c>
      <c r="K50" s="185">
        <v>18.510000000000002</v>
      </c>
      <c r="L50" s="185">
        <v>34.93</v>
      </c>
      <c r="M50" s="185">
        <v>97.14</v>
      </c>
      <c r="N50" s="185">
        <v>182</v>
      </c>
      <c r="O50" s="185">
        <v>0</v>
      </c>
      <c r="P50" s="185">
        <v>0</v>
      </c>
    </row>
    <row r="51" spans="1:16" s="149" customFormat="1" x14ac:dyDescent="0.55000000000000004">
      <c r="A51" s="164"/>
      <c r="B51" s="193" t="s">
        <v>209</v>
      </c>
      <c r="C51" s="247"/>
      <c r="D51" s="247"/>
      <c r="E51" s="248">
        <v>80</v>
      </c>
      <c r="F51" s="248">
        <v>100</v>
      </c>
      <c r="G51" s="185">
        <v>8.5299999999999994</v>
      </c>
      <c r="H51" s="185">
        <v>10.66</v>
      </c>
      <c r="I51" s="185">
        <v>12.87</v>
      </c>
      <c r="J51" s="185">
        <v>16.09</v>
      </c>
      <c r="K51" s="185">
        <v>1.71</v>
      </c>
      <c r="L51" s="185">
        <v>2.14</v>
      </c>
      <c r="M51" s="185">
        <v>162</v>
      </c>
      <c r="N51" s="185">
        <v>202.5</v>
      </c>
      <c r="O51" s="185">
        <v>8.35</v>
      </c>
      <c r="P51" s="185">
        <v>10.44</v>
      </c>
    </row>
    <row r="52" spans="1:16" s="149" customFormat="1" x14ac:dyDescent="0.55000000000000004">
      <c r="A52" s="164"/>
      <c r="B52" s="152" t="s">
        <v>210</v>
      </c>
      <c r="C52" s="181">
        <v>29</v>
      </c>
      <c r="D52" s="181">
        <v>55</v>
      </c>
      <c r="E52" s="181">
        <v>29</v>
      </c>
      <c r="F52" s="181">
        <v>55</v>
      </c>
      <c r="G52" s="185"/>
      <c r="H52" s="185"/>
      <c r="I52" s="185"/>
      <c r="J52" s="185"/>
      <c r="K52" s="185"/>
      <c r="L52" s="185"/>
      <c r="M52" s="185"/>
      <c r="N52" s="185"/>
      <c r="O52" s="185"/>
      <c r="P52" s="185"/>
    </row>
    <row r="53" spans="1:16" s="149" customFormat="1" x14ac:dyDescent="0.55000000000000004">
      <c r="A53" s="164"/>
      <c r="B53" s="190" t="s">
        <v>211</v>
      </c>
      <c r="C53" s="229">
        <v>73</v>
      </c>
      <c r="D53" s="229">
        <v>91</v>
      </c>
      <c r="E53" s="229">
        <v>66</v>
      </c>
      <c r="F53" s="229">
        <v>83</v>
      </c>
      <c r="G53" s="185"/>
      <c r="H53" s="185"/>
      <c r="I53" s="185"/>
      <c r="J53" s="185"/>
      <c r="K53" s="185"/>
      <c r="L53" s="185"/>
      <c r="M53" s="185"/>
      <c r="N53" s="185"/>
      <c r="O53" s="185"/>
      <c r="P53" s="185"/>
    </row>
    <row r="54" spans="1:16" s="149" customFormat="1" x14ac:dyDescent="0.55000000000000004">
      <c r="A54" s="164"/>
      <c r="B54" s="190" t="s">
        <v>40</v>
      </c>
      <c r="C54" s="229">
        <v>5.5</v>
      </c>
      <c r="D54" s="229">
        <v>6</v>
      </c>
      <c r="E54" s="229">
        <v>5.5</v>
      </c>
      <c r="F54" s="229">
        <v>6</v>
      </c>
      <c r="G54" s="185"/>
      <c r="H54" s="185"/>
      <c r="I54" s="185"/>
      <c r="J54" s="185"/>
      <c r="K54" s="185"/>
      <c r="L54" s="185"/>
      <c r="M54" s="185"/>
      <c r="N54" s="185"/>
      <c r="O54" s="185"/>
      <c r="P54" s="185"/>
    </row>
    <row r="55" spans="1:16" s="149" customFormat="1" x14ac:dyDescent="0.55000000000000004">
      <c r="A55" s="164"/>
      <c r="B55" s="191" t="s">
        <v>44</v>
      </c>
      <c r="C55" s="229">
        <v>15</v>
      </c>
      <c r="D55" s="229">
        <v>19</v>
      </c>
      <c r="E55" s="229">
        <v>13</v>
      </c>
      <c r="F55" s="229">
        <v>16</v>
      </c>
      <c r="G55" s="185"/>
      <c r="H55" s="185"/>
      <c r="I55" s="185"/>
      <c r="J55" s="185"/>
      <c r="K55" s="185"/>
      <c r="L55" s="185"/>
      <c r="M55" s="185"/>
      <c r="N55" s="185"/>
      <c r="O55" s="185"/>
      <c r="P55" s="185"/>
    </row>
    <row r="56" spans="1:16" s="149" customFormat="1" x14ac:dyDescent="0.55000000000000004">
      <c r="A56" s="164"/>
      <c r="B56" s="191" t="s">
        <v>45</v>
      </c>
      <c r="C56" s="229">
        <v>13</v>
      </c>
      <c r="D56" s="229">
        <v>16</v>
      </c>
      <c r="E56" s="229">
        <v>13</v>
      </c>
      <c r="F56" s="229">
        <v>16</v>
      </c>
      <c r="G56" s="185"/>
      <c r="H56" s="185"/>
      <c r="I56" s="185"/>
      <c r="J56" s="185"/>
      <c r="K56" s="185"/>
      <c r="L56" s="185"/>
      <c r="M56" s="185"/>
      <c r="N56" s="185"/>
      <c r="O56" s="185"/>
      <c r="P56" s="185"/>
    </row>
    <row r="57" spans="1:16" s="149" customFormat="1" ht="36" customHeight="1" x14ac:dyDescent="0.55000000000000004">
      <c r="A57" s="164"/>
      <c r="B57" s="192" t="s">
        <v>41</v>
      </c>
      <c r="C57" s="229">
        <v>19</v>
      </c>
      <c r="D57" s="229">
        <v>24</v>
      </c>
      <c r="E57" s="181">
        <v>15</v>
      </c>
      <c r="F57" s="181">
        <v>19</v>
      </c>
      <c r="G57" s="185"/>
      <c r="H57" s="185"/>
      <c r="I57" s="185"/>
      <c r="J57" s="185"/>
      <c r="K57" s="185"/>
      <c r="L57" s="185"/>
      <c r="M57" s="185"/>
      <c r="N57" s="185"/>
      <c r="O57" s="185"/>
      <c r="P57" s="185"/>
    </row>
    <row r="58" spans="1:16" s="149" customFormat="1" x14ac:dyDescent="0.55000000000000004">
      <c r="A58" s="164"/>
      <c r="B58" s="192" t="s">
        <v>42</v>
      </c>
      <c r="C58" s="229">
        <v>20</v>
      </c>
      <c r="D58" s="229">
        <v>25</v>
      </c>
      <c r="E58" s="181">
        <v>15</v>
      </c>
      <c r="F58" s="181">
        <v>19</v>
      </c>
      <c r="G58" s="185"/>
      <c r="H58" s="185"/>
      <c r="I58" s="185"/>
      <c r="J58" s="185"/>
      <c r="K58" s="185"/>
      <c r="L58" s="185"/>
      <c r="M58" s="185"/>
      <c r="N58" s="185"/>
      <c r="O58" s="185"/>
      <c r="P58" s="185"/>
    </row>
    <row r="59" spans="1:16" s="149" customFormat="1" x14ac:dyDescent="0.55000000000000004">
      <c r="A59" s="164"/>
      <c r="B59" s="192" t="s">
        <v>43</v>
      </c>
      <c r="C59" s="181">
        <v>15</v>
      </c>
      <c r="D59" s="181">
        <v>19</v>
      </c>
      <c r="E59" s="181">
        <v>15</v>
      </c>
      <c r="F59" s="181">
        <v>19</v>
      </c>
      <c r="G59" s="185"/>
      <c r="H59" s="185"/>
      <c r="I59" s="185"/>
      <c r="J59" s="185"/>
      <c r="K59" s="185"/>
      <c r="L59" s="185"/>
      <c r="M59" s="185"/>
      <c r="N59" s="185"/>
      <c r="O59" s="185"/>
      <c r="P59" s="185"/>
    </row>
    <row r="60" spans="1:16" s="149" customFormat="1" x14ac:dyDescent="0.55000000000000004">
      <c r="A60" s="164"/>
      <c r="B60" s="190" t="s">
        <v>29</v>
      </c>
      <c r="C60" s="229">
        <v>4.5</v>
      </c>
      <c r="D60" s="229">
        <v>6.6</v>
      </c>
      <c r="E60" s="229">
        <v>4.5</v>
      </c>
      <c r="F60" s="229">
        <v>6.6</v>
      </c>
      <c r="G60" s="185"/>
      <c r="H60" s="185"/>
      <c r="I60" s="185"/>
      <c r="J60" s="185"/>
      <c r="K60" s="185"/>
      <c r="L60" s="185"/>
      <c r="M60" s="185"/>
      <c r="N60" s="185"/>
      <c r="O60" s="185"/>
      <c r="P60" s="185"/>
    </row>
    <row r="61" spans="1:16" s="149" customFormat="1" x14ac:dyDescent="0.55000000000000004">
      <c r="A61" s="164"/>
      <c r="B61" s="190" t="s">
        <v>55</v>
      </c>
      <c r="C61" s="229">
        <v>20</v>
      </c>
      <c r="D61" s="229">
        <v>25</v>
      </c>
      <c r="E61" s="229">
        <v>20</v>
      </c>
      <c r="F61" s="229">
        <v>25</v>
      </c>
      <c r="G61" s="185"/>
      <c r="H61" s="185"/>
      <c r="I61" s="185"/>
      <c r="J61" s="185"/>
      <c r="K61" s="185"/>
      <c r="L61" s="185"/>
      <c r="M61" s="185"/>
      <c r="N61" s="185"/>
      <c r="O61" s="185"/>
      <c r="P61" s="185"/>
    </row>
    <row r="62" spans="1:16" x14ac:dyDescent="0.55000000000000004">
      <c r="A62" s="222"/>
      <c r="B62" s="190" t="s">
        <v>19</v>
      </c>
      <c r="C62" s="229">
        <v>0.5</v>
      </c>
      <c r="D62" s="229">
        <v>0.6</v>
      </c>
      <c r="E62" s="229">
        <v>0.5</v>
      </c>
      <c r="F62" s="229">
        <v>0.6</v>
      </c>
      <c r="G62" s="185"/>
      <c r="H62" s="185"/>
      <c r="I62" s="185"/>
      <c r="J62" s="185"/>
      <c r="K62" s="185"/>
      <c r="L62" s="185"/>
      <c r="M62" s="185"/>
      <c r="N62" s="185"/>
      <c r="O62" s="185"/>
      <c r="P62" s="185"/>
    </row>
    <row r="63" spans="1:16" x14ac:dyDescent="0.55000000000000004">
      <c r="A63" s="188" t="s">
        <v>212</v>
      </c>
      <c r="B63" s="223" t="s">
        <v>213</v>
      </c>
      <c r="C63" s="247"/>
      <c r="D63" s="247"/>
      <c r="E63" s="248">
        <v>150</v>
      </c>
      <c r="F63" s="248">
        <v>200</v>
      </c>
      <c r="G63" s="250">
        <v>0.11</v>
      </c>
      <c r="H63" s="250">
        <v>0.15</v>
      </c>
      <c r="I63" s="250">
        <v>7.0000000000000007E-2</v>
      </c>
      <c r="J63" s="250">
        <v>0.1</v>
      </c>
      <c r="K63" s="250">
        <v>16.59</v>
      </c>
      <c r="L63" s="250">
        <v>22.57</v>
      </c>
      <c r="M63" s="250">
        <v>69</v>
      </c>
      <c r="N63" s="250">
        <v>94</v>
      </c>
      <c r="O63" s="250">
        <v>2.25</v>
      </c>
      <c r="P63" s="250">
        <v>3</v>
      </c>
    </row>
    <row r="64" spans="1:16" x14ac:dyDescent="0.55000000000000004">
      <c r="A64" s="188"/>
      <c r="B64" s="191" t="s">
        <v>214</v>
      </c>
      <c r="C64" s="196">
        <v>16</v>
      </c>
      <c r="D64" s="196">
        <v>21</v>
      </c>
      <c r="E64" s="196">
        <v>15</v>
      </c>
      <c r="F64" s="196">
        <v>20</v>
      </c>
      <c r="G64" s="250"/>
      <c r="H64" s="250"/>
      <c r="I64" s="250"/>
      <c r="J64" s="250"/>
      <c r="K64" s="250"/>
      <c r="L64" s="250"/>
      <c r="M64" s="250"/>
      <c r="N64" s="250"/>
      <c r="O64" s="250"/>
      <c r="P64" s="250"/>
    </row>
    <row r="65" spans="1:16" x14ac:dyDescent="0.55000000000000004">
      <c r="A65" s="222"/>
      <c r="B65" s="191" t="s">
        <v>22</v>
      </c>
      <c r="C65" s="229">
        <v>11</v>
      </c>
      <c r="D65" s="229">
        <v>13</v>
      </c>
      <c r="E65" s="229">
        <v>11</v>
      </c>
      <c r="F65" s="229">
        <v>13</v>
      </c>
      <c r="G65" s="250"/>
      <c r="H65" s="250"/>
      <c r="I65" s="250"/>
      <c r="J65" s="250"/>
      <c r="K65" s="250"/>
      <c r="L65" s="250"/>
      <c r="M65" s="250"/>
      <c r="N65" s="250"/>
      <c r="O65" s="250"/>
      <c r="P65" s="250"/>
    </row>
    <row r="66" spans="1:16" x14ac:dyDescent="0.55000000000000004">
      <c r="A66" s="222"/>
      <c r="B66" s="191" t="s">
        <v>158</v>
      </c>
      <c r="C66" s="201">
        <v>5.5</v>
      </c>
      <c r="D66" s="201">
        <v>10</v>
      </c>
      <c r="E66" s="201">
        <v>5.5</v>
      </c>
      <c r="F66" s="201">
        <v>10</v>
      </c>
      <c r="G66" s="250"/>
      <c r="H66" s="250"/>
      <c r="I66" s="250"/>
      <c r="J66" s="250"/>
      <c r="K66" s="250"/>
      <c r="L66" s="250"/>
      <c r="M66" s="250"/>
      <c r="N66" s="250"/>
      <c r="O66" s="250"/>
      <c r="P66" s="250"/>
    </row>
    <row r="67" spans="1:16" x14ac:dyDescent="0.55000000000000004">
      <c r="A67" s="188" t="s">
        <v>215</v>
      </c>
      <c r="B67" s="223" t="s">
        <v>64</v>
      </c>
      <c r="C67" s="247">
        <v>40</v>
      </c>
      <c r="D67" s="247">
        <v>50</v>
      </c>
      <c r="E67" s="248">
        <v>40</v>
      </c>
      <c r="F67" s="248">
        <v>50</v>
      </c>
      <c r="G67" s="249">
        <v>1.64</v>
      </c>
      <c r="H67" s="249">
        <v>2.2999999999999998</v>
      </c>
      <c r="I67" s="249">
        <v>0.48</v>
      </c>
      <c r="J67" s="249">
        <v>0.6</v>
      </c>
      <c r="K67" s="249">
        <v>13.36</v>
      </c>
      <c r="L67" s="249">
        <v>16.7</v>
      </c>
      <c r="M67" s="249">
        <f>G67*4+I67*9+K67*4</f>
        <v>64.319999999999993</v>
      </c>
      <c r="N67" s="249">
        <f>H67*4+J67*9+L67*4</f>
        <v>81.399999999999991</v>
      </c>
      <c r="O67" s="249">
        <v>0</v>
      </c>
      <c r="P67" s="249">
        <v>0</v>
      </c>
    </row>
    <row r="68" spans="1:16" x14ac:dyDescent="0.55000000000000004">
      <c r="A68" s="222"/>
      <c r="B68" s="223" t="s">
        <v>32</v>
      </c>
      <c r="C68" s="247"/>
      <c r="D68" s="247"/>
      <c r="E68" s="224">
        <f>E22+E30+E50+E51+E63+E67</f>
        <v>550</v>
      </c>
      <c r="F68" s="224">
        <f t="shared" ref="F68:P68" si="2">F22+F30+F50+F51+F63+F67</f>
        <v>770</v>
      </c>
      <c r="G68" s="224">
        <f t="shared" si="2"/>
        <v>17.439999999999998</v>
      </c>
      <c r="H68" s="224">
        <f t="shared" si="2"/>
        <v>24.16</v>
      </c>
      <c r="I68" s="224">
        <f t="shared" si="2"/>
        <v>25.84</v>
      </c>
      <c r="J68" s="224">
        <f t="shared" si="2"/>
        <v>33.370000000000005</v>
      </c>
      <c r="K68" s="224">
        <f t="shared" si="2"/>
        <v>62.42</v>
      </c>
      <c r="L68" s="224">
        <f t="shared" si="2"/>
        <v>92.78</v>
      </c>
      <c r="M68" s="224">
        <f t="shared" si="2"/>
        <v>554.81999999999994</v>
      </c>
      <c r="N68" s="224">
        <f t="shared" si="2"/>
        <v>769.05</v>
      </c>
      <c r="O68" s="224">
        <f t="shared" si="2"/>
        <v>18.990000000000002</v>
      </c>
      <c r="P68" s="224">
        <f t="shared" si="2"/>
        <v>24.509999999999998</v>
      </c>
    </row>
    <row r="69" spans="1:16" x14ac:dyDescent="0.55000000000000004">
      <c r="A69" s="222"/>
      <c r="B69" s="191" t="s">
        <v>65</v>
      </c>
      <c r="C69" s="229"/>
      <c r="D69" s="229"/>
      <c r="E69" s="229"/>
      <c r="F69" s="229"/>
      <c r="G69" s="250"/>
      <c r="H69" s="250"/>
      <c r="I69" s="250"/>
      <c r="J69" s="250"/>
      <c r="K69" s="250"/>
      <c r="L69" s="250"/>
      <c r="M69" s="250"/>
      <c r="N69" s="250"/>
      <c r="O69" s="250"/>
      <c r="P69" s="250"/>
    </row>
    <row r="70" spans="1:16" x14ac:dyDescent="0.55000000000000004">
      <c r="A70" s="188" t="s">
        <v>216</v>
      </c>
      <c r="B70" s="223" t="s">
        <v>217</v>
      </c>
      <c r="C70" s="247"/>
      <c r="D70" s="247"/>
      <c r="E70" s="248">
        <v>160</v>
      </c>
      <c r="F70" s="248">
        <v>175</v>
      </c>
      <c r="G70" s="205">
        <v>11.54</v>
      </c>
      <c r="H70" s="202">
        <v>12.62</v>
      </c>
      <c r="I70" s="202">
        <v>6.11</v>
      </c>
      <c r="J70" s="202">
        <v>6.68</v>
      </c>
      <c r="K70" s="202">
        <v>2.9</v>
      </c>
      <c r="L70" s="202">
        <v>3.62</v>
      </c>
      <c r="M70" s="202">
        <v>127.75</v>
      </c>
      <c r="N70" s="202">
        <v>139.72999999999999</v>
      </c>
      <c r="O70" s="202">
        <v>2.74</v>
      </c>
      <c r="P70" s="202">
        <v>3</v>
      </c>
    </row>
    <row r="71" spans="1:16" x14ac:dyDescent="0.55000000000000004">
      <c r="A71" s="188"/>
      <c r="B71" s="223" t="s">
        <v>218</v>
      </c>
      <c r="C71" s="247"/>
      <c r="D71" s="247"/>
      <c r="E71" s="248">
        <v>150</v>
      </c>
      <c r="F71" s="248">
        <v>180</v>
      </c>
      <c r="G71" s="181">
        <v>2.57</v>
      </c>
      <c r="H71" s="250">
        <v>4.32</v>
      </c>
      <c r="I71" s="250">
        <v>1.79</v>
      </c>
      <c r="J71" s="250">
        <v>2.75</v>
      </c>
      <c r="K71" s="250">
        <v>21.11</v>
      </c>
      <c r="L71" s="250">
        <v>35.549999999999997</v>
      </c>
      <c r="M71" s="250">
        <v>130</v>
      </c>
      <c r="N71" s="250">
        <v>216</v>
      </c>
      <c r="O71" s="250">
        <v>0</v>
      </c>
      <c r="P71" s="250">
        <v>0</v>
      </c>
    </row>
    <row r="72" spans="1:16" x14ac:dyDescent="0.55000000000000004">
      <c r="A72" s="222"/>
      <c r="B72" s="191" t="s">
        <v>88</v>
      </c>
      <c r="C72" s="229">
        <v>38</v>
      </c>
      <c r="D72" s="229">
        <v>64</v>
      </c>
      <c r="E72" s="229">
        <v>38</v>
      </c>
      <c r="F72" s="229">
        <v>64</v>
      </c>
      <c r="G72" s="181"/>
      <c r="H72" s="250"/>
      <c r="I72" s="250"/>
      <c r="J72" s="250"/>
      <c r="K72" s="250"/>
      <c r="L72" s="250"/>
      <c r="M72" s="250"/>
      <c r="N72" s="250"/>
      <c r="O72" s="250"/>
      <c r="P72" s="250"/>
    </row>
    <row r="73" spans="1:16" x14ac:dyDescent="0.55000000000000004">
      <c r="A73" s="222"/>
      <c r="B73" s="191" t="s">
        <v>44</v>
      </c>
      <c r="C73" s="229">
        <v>18</v>
      </c>
      <c r="D73" s="229">
        <v>20</v>
      </c>
      <c r="E73" s="229">
        <v>14</v>
      </c>
      <c r="F73" s="229">
        <v>17</v>
      </c>
      <c r="G73" s="181"/>
      <c r="H73" s="181"/>
      <c r="I73" s="181"/>
      <c r="J73" s="181"/>
      <c r="K73" s="181"/>
      <c r="L73" s="181"/>
      <c r="M73" s="181"/>
      <c r="N73" s="181"/>
      <c r="O73" s="181"/>
      <c r="P73" s="181"/>
    </row>
    <row r="74" spans="1:16" x14ac:dyDescent="0.55000000000000004">
      <c r="A74" s="222"/>
      <c r="B74" s="191" t="s">
        <v>45</v>
      </c>
      <c r="C74" s="229">
        <v>14</v>
      </c>
      <c r="D74" s="229">
        <v>17</v>
      </c>
      <c r="E74" s="196">
        <v>14</v>
      </c>
      <c r="F74" s="196">
        <v>17</v>
      </c>
      <c r="G74" s="181"/>
      <c r="H74" s="250"/>
      <c r="I74" s="250"/>
      <c r="J74" s="250"/>
      <c r="K74" s="250"/>
      <c r="L74" s="250"/>
      <c r="M74" s="250"/>
      <c r="N74" s="250"/>
      <c r="O74" s="250"/>
      <c r="P74" s="250"/>
    </row>
    <row r="75" spans="1:16" ht="42.75" customHeight="1" x14ac:dyDescent="0.55000000000000004">
      <c r="A75" s="222"/>
      <c r="B75" s="192" t="s">
        <v>41</v>
      </c>
      <c r="C75" s="229">
        <v>38</v>
      </c>
      <c r="D75" s="229">
        <v>41</v>
      </c>
      <c r="E75" s="196">
        <v>29</v>
      </c>
      <c r="F75" s="196">
        <v>33</v>
      </c>
      <c r="G75" s="181"/>
      <c r="H75" s="250"/>
      <c r="I75" s="250"/>
      <c r="J75" s="250"/>
      <c r="K75" s="250"/>
      <c r="L75" s="250"/>
      <c r="M75" s="250"/>
      <c r="N75" s="250"/>
      <c r="O75" s="250"/>
      <c r="P75" s="250"/>
    </row>
    <row r="76" spans="1:16" x14ac:dyDescent="0.55000000000000004">
      <c r="A76" s="222"/>
      <c r="B76" s="192" t="s">
        <v>42</v>
      </c>
      <c r="C76" s="229">
        <v>40</v>
      </c>
      <c r="D76" s="229">
        <v>44</v>
      </c>
      <c r="E76" s="196">
        <v>29</v>
      </c>
      <c r="F76" s="196">
        <v>33</v>
      </c>
      <c r="G76" s="181"/>
      <c r="H76" s="250"/>
      <c r="I76" s="250"/>
      <c r="J76" s="250"/>
      <c r="K76" s="250"/>
      <c r="L76" s="250"/>
      <c r="M76" s="250"/>
      <c r="N76" s="250"/>
      <c r="O76" s="250"/>
      <c r="P76" s="250"/>
    </row>
    <row r="77" spans="1:16" x14ac:dyDescent="0.55000000000000004">
      <c r="A77" s="222"/>
      <c r="B77" s="192" t="s">
        <v>43</v>
      </c>
      <c r="C77" s="229">
        <v>29</v>
      </c>
      <c r="D77" s="229">
        <v>33</v>
      </c>
      <c r="E77" s="229">
        <v>29</v>
      </c>
      <c r="F77" s="229">
        <v>33</v>
      </c>
      <c r="G77" s="181"/>
      <c r="H77" s="250"/>
      <c r="I77" s="250"/>
      <c r="J77" s="250"/>
      <c r="K77" s="250"/>
      <c r="L77" s="250"/>
      <c r="M77" s="250"/>
      <c r="N77" s="250"/>
      <c r="O77" s="250"/>
      <c r="P77" s="250"/>
    </row>
    <row r="78" spans="1:16" x14ac:dyDescent="0.55000000000000004">
      <c r="A78" s="222"/>
      <c r="B78" s="169" t="s">
        <v>68</v>
      </c>
      <c r="C78" s="229">
        <v>119</v>
      </c>
      <c r="D78" s="229">
        <v>126</v>
      </c>
      <c r="E78" s="181">
        <v>112</v>
      </c>
      <c r="F78" s="181">
        <v>118</v>
      </c>
      <c r="G78" s="181"/>
      <c r="H78" s="250"/>
      <c r="I78" s="250"/>
      <c r="J78" s="250"/>
      <c r="K78" s="250"/>
      <c r="L78" s="250"/>
      <c r="M78" s="250"/>
      <c r="N78" s="250"/>
      <c r="O78" s="250"/>
      <c r="P78" s="250"/>
    </row>
    <row r="79" spans="1:16" x14ac:dyDescent="0.55000000000000004">
      <c r="A79" s="222"/>
      <c r="B79" s="63" t="s">
        <v>103</v>
      </c>
      <c r="C79" s="64">
        <v>2</v>
      </c>
      <c r="D79" s="64">
        <v>3</v>
      </c>
      <c r="E79" s="65">
        <v>2</v>
      </c>
      <c r="F79" s="65">
        <v>3</v>
      </c>
      <c r="G79" s="181"/>
      <c r="H79" s="250"/>
      <c r="I79" s="250"/>
      <c r="J79" s="250"/>
      <c r="K79" s="250"/>
      <c r="L79" s="250"/>
      <c r="M79" s="250"/>
      <c r="N79" s="250"/>
      <c r="O79" s="250"/>
      <c r="P79" s="250"/>
    </row>
    <row r="80" spans="1:16" x14ac:dyDescent="0.55000000000000004">
      <c r="A80" s="222"/>
      <c r="B80" s="63" t="s">
        <v>40</v>
      </c>
      <c r="C80" s="64">
        <v>3.5</v>
      </c>
      <c r="D80" s="64">
        <v>4</v>
      </c>
      <c r="E80" s="65">
        <v>3.5</v>
      </c>
      <c r="F80" s="65">
        <v>4</v>
      </c>
      <c r="G80" s="181"/>
      <c r="H80" s="250"/>
      <c r="I80" s="250"/>
      <c r="J80" s="250"/>
      <c r="K80" s="250"/>
      <c r="L80" s="250"/>
      <c r="M80" s="250"/>
      <c r="N80" s="250"/>
      <c r="O80" s="250"/>
      <c r="P80" s="250"/>
    </row>
    <row r="81" spans="1:16" x14ac:dyDescent="0.55000000000000004">
      <c r="A81" s="222"/>
      <c r="B81" s="63" t="s">
        <v>29</v>
      </c>
      <c r="C81" s="64">
        <v>2</v>
      </c>
      <c r="D81" s="64">
        <v>3</v>
      </c>
      <c r="E81" s="65">
        <v>2</v>
      </c>
      <c r="F81" s="65">
        <v>3</v>
      </c>
      <c r="G81" s="181"/>
      <c r="H81" s="250"/>
      <c r="I81" s="250"/>
      <c r="J81" s="250"/>
      <c r="K81" s="250"/>
      <c r="L81" s="250"/>
      <c r="M81" s="250"/>
      <c r="N81" s="250"/>
      <c r="O81" s="250"/>
      <c r="P81" s="250"/>
    </row>
    <row r="82" spans="1:16" x14ac:dyDescent="0.55000000000000004">
      <c r="A82" s="188" t="s">
        <v>219</v>
      </c>
      <c r="B82" s="223" t="s">
        <v>120</v>
      </c>
      <c r="C82" s="247"/>
      <c r="D82" s="247"/>
      <c r="E82" s="248">
        <v>180</v>
      </c>
      <c r="F82" s="248">
        <v>200</v>
      </c>
      <c r="G82" s="202">
        <v>0.04</v>
      </c>
      <c r="H82" s="202">
        <v>0.04</v>
      </c>
      <c r="I82" s="202">
        <v>0</v>
      </c>
      <c r="J82" s="202">
        <v>0</v>
      </c>
      <c r="K82" s="202">
        <v>10.1</v>
      </c>
      <c r="L82" s="202">
        <v>13.12</v>
      </c>
      <c r="M82" s="202">
        <v>41</v>
      </c>
      <c r="N82" s="202">
        <v>54</v>
      </c>
      <c r="O82" s="202">
        <v>1.6</v>
      </c>
      <c r="P82" s="202">
        <v>2</v>
      </c>
    </row>
    <row r="83" spans="1:16" x14ac:dyDescent="0.55000000000000004">
      <c r="A83" s="222"/>
      <c r="B83" s="191" t="s">
        <v>75</v>
      </c>
      <c r="C83" s="229">
        <v>0.45</v>
      </c>
      <c r="D83" s="229">
        <v>0.54</v>
      </c>
      <c r="E83" s="229">
        <v>0.45</v>
      </c>
      <c r="F83" s="229">
        <v>0.54</v>
      </c>
      <c r="G83" s="250"/>
      <c r="H83" s="250"/>
      <c r="I83" s="250"/>
      <c r="J83" s="250"/>
      <c r="K83" s="250"/>
      <c r="L83" s="250"/>
      <c r="M83" s="250"/>
      <c r="N83" s="250"/>
      <c r="O83" s="250"/>
      <c r="P83" s="250"/>
    </row>
    <row r="84" spans="1:16" x14ac:dyDescent="0.55000000000000004">
      <c r="A84" s="222"/>
      <c r="B84" s="191" t="s">
        <v>22</v>
      </c>
      <c r="C84" s="229">
        <v>10</v>
      </c>
      <c r="D84" s="229">
        <v>13</v>
      </c>
      <c r="E84" s="229">
        <v>10</v>
      </c>
      <c r="F84" s="229">
        <v>13</v>
      </c>
      <c r="G84" s="250"/>
      <c r="H84" s="250"/>
      <c r="I84" s="250"/>
      <c r="J84" s="250"/>
      <c r="K84" s="250"/>
      <c r="L84" s="250"/>
      <c r="M84" s="250"/>
      <c r="N84" s="250"/>
      <c r="O84" s="250"/>
      <c r="P84" s="250"/>
    </row>
    <row r="85" spans="1:16" x14ac:dyDescent="0.55000000000000004">
      <c r="A85" s="222"/>
      <c r="B85" s="191" t="s">
        <v>121</v>
      </c>
      <c r="C85" s="229">
        <v>5</v>
      </c>
      <c r="D85" s="229">
        <v>6</v>
      </c>
      <c r="E85" s="229">
        <v>4</v>
      </c>
      <c r="F85" s="229">
        <v>5</v>
      </c>
      <c r="G85" s="250"/>
      <c r="H85" s="250"/>
      <c r="I85" s="250"/>
      <c r="J85" s="250"/>
      <c r="K85" s="250"/>
      <c r="L85" s="250"/>
      <c r="M85" s="250"/>
      <c r="N85" s="250"/>
      <c r="O85" s="250"/>
      <c r="P85" s="250"/>
    </row>
    <row r="86" spans="1:16" x14ac:dyDescent="0.55000000000000004">
      <c r="A86" s="188" t="s">
        <v>215</v>
      </c>
      <c r="B86" s="223" t="s">
        <v>78</v>
      </c>
      <c r="C86" s="247">
        <v>35</v>
      </c>
      <c r="D86" s="247">
        <v>40</v>
      </c>
      <c r="E86" s="248">
        <v>35</v>
      </c>
      <c r="F86" s="248">
        <v>40</v>
      </c>
      <c r="G86" s="250">
        <v>1.66</v>
      </c>
      <c r="H86" s="250">
        <v>2</v>
      </c>
      <c r="I86" s="250">
        <v>0.28000000000000003</v>
      </c>
      <c r="J86" s="250">
        <v>0.32</v>
      </c>
      <c r="K86" s="250">
        <v>17.22</v>
      </c>
      <c r="L86" s="250">
        <v>19.68</v>
      </c>
      <c r="M86" s="250">
        <f>G86*4+I86*9+K86*4</f>
        <v>78.039999999999992</v>
      </c>
      <c r="N86" s="250">
        <f>H86*4+J86*9+L86*4</f>
        <v>89.6</v>
      </c>
      <c r="O86" s="250">
        <v>0</v>
      </c>
      <c r="P86" s="250">
        <v>0</v>
      </c>
    </row>
    <row r="87" spans="1:16" x14ac:dyDescent="0.55000000000000004">
      <c r="A87" s="188" t="s">
        <v>220</v>
      </c>
      <c r="B87" s="24" t="s">
        <v>77</v>
      </c>
      <c r="C87" s="19">
        <v>93</v>
      </c>
      <c r="D87" s="19">
        <v>93</v>
      </c>
      <c r="E87" s="248">
        <v>93</v>
      </c>
      <c r="F87" s="248">
        <v>93</v>
      </c>
      <c r="G87" s="250">
        <v>0.37</v>
      </c>
      <c r="H87" s="250">
        <v>0.37</v>
      </c>
      <c r="I87" s="250">
        <v>0.37</v>
      </c>
      <c r="J87" s="250">
        <v>0.37</v>
      </c>
      <c r="K87" s="250">
        <v>9.73</v>
      </c>
      <c r="L87" s="250">
        <v>9.73</v>
      </c>
      <c r="M87" s="250">
        <v>41.85</v>
      </c>
      <c r="N87" s="250">
        <v>41.85</v>
      </c>
      <c r="O87" s="250">
        <v>9.3000000000000007</v>
      </c>
      <c r="P87" s="250">
        <v>9.3000000000000007</v>
      </c>
    </row>
    <row r="88" spans="1:16" x14ac:dyDescent="0.55000000000000004">
      <c r="A88" s="188" t="s">
        <v>221</v>
      </c>
      <c r="B88" s="24" t="s">
        <v>123</v>
      </c>
      <c r="C88" s="198"/>
      <c r="D88" s="198"/>
      <c r="E88" s="248">
        <v>13</v>
      </c>
      <c r="F88" s="248">
        <v>42</v>
      </c>
      <c r="G88" s="250">
        <v>0.97</v>
      </c>
      <c r="H88" s="250">
        <v>3.13</v>
      </c>
      <c r="I88" s="250">
        <v>1.23</v>
      </c>
      <c r="J88" s="250">
        <v>3.97</v>
      </c>
      <c r="K88" s="250">
        <v>4.1100000000000003</v>
      </c>
      <c r="L88" s="250">
        <v>13.28</v>
      </c>
      <c r="M88" s="250">
        <v>43.64</v>
      </c>
      <c r="N88" s="250">
        <v>140.99</v>
      </c>
      <c r="O88" s="250">
        <v>0</v>
      </c>
      <c r="P88" s="250">
        <v>0</v>
      </c>
    </row>
    <row r="89" spans="1:16" x14ac:dyDescent="0.55000000000000004">
      <c r="A89" s="188"/>
      <c r="B89" s="66" t="s">
        <v>222</v>
      </c>
      <c r="C89" s="40">
        <v>13</v>
      </c>
      <c r="D89" s="40">
        <v>42</v>
      </c>
      <c r="E89" s="40">
        <v>13</v>
      </c>
      <c r="F89" s="40">
        <v>42</v>
      </c>
      <c r="G89" s="202"/>
      <c r="H89" s="202"/>
      <c r="I89" s="202"/>
      <c r="J89" s="202"/>
      <c r="K89" s="202"/>
      <c r="L89" s="202"/>
      <c r="M89" s="202"/>
      <c r="N89" s="202"/>
      <c r="O89" s="202"/>
      <c r="P89" s="202"/>
    </row>
    <row r="90" spans="1:16" x14ac:dyDescent="0.55000000000000004">
      <c r="A90" s="222"/>
      <c r="B90" s="223" t="s">
        <v>32</v>
      </c>
      <c r="C90" s="247"/>
      <c r="D90" s="247"/>
      <c r="E90" s="224">
        <f t="shared" ref="E90:P90" si="3">E70+E71+E82+E86+E87+E88</f>
        <v>631</v>
      </c>
      <c r="F90" s="224">
        <f t="shared" si="3"/>
        <v>730</v>
      </c>
      <c r="G90" s="224">
        <f t="shared" si="3"/>
        <v>17.149999999999999</v>
      </c>
      <c r="H90" s="224">
        <f t="shared" si="3"/>
        <v>22.479999999999997</v>
      </c>
      <c r="I90" s="224">
        <f t="shared" si="3"/>
        <v>9.7799999999999994</v>
      </c>
      <c r="J90" s="224">
        <f t="shared" si="3"/>
        <v>14.09</v>
      </c>
      <c r="K90" s="224">
        <f t="shared" si="3"/>
        <v>65.17</v>
      </c>
      <c r="L90" s="224">
        <f t="shared" si="3"/>
        <v>94.98</v>
      </c>
      <c r="M90" s="224">
        <f t="shared" si="3"/>
        <v>462.28</v>
      </c>
      <c r="N90" s="224">
        <f t="shared" si="3"/>
        <v>682.17000000000007</v>
      </c>
      <c r="O90" s="224">
        <f t="shared" si="3"/>
        <v>13.64</v>
      </c>
      <c r="P90" s="224">
        <f t="shared" si="3"/>
        <v>14.3</v>
      </c>
    </row>
    <row r="91" spans="1:16" x14ac:dyDescent="0.55000000000000004">
      <c r="A91" s="222"/>
      <c r="B91" s="163" t="s">
        <v>79</v>
      </c>
      <c r="C91" s="196"/>
      <c r="D91" s="196"/>
      <c r="E91" s="196"/>
      <c r="F91" s="196"/>
      <c r="G91" s="250"/>
      <c r="H91" s="250"/>
      <c r="I91" s="250"/>
      <c r="J91" s="250"/>
      <c r="K91" s="250"/>
      <c r="L91" s="250"/>
      <c r="M91" s="250"/>
      <c r="N91" s="250"/>
      <c r="O91" s="250"/>
      <c r="P91" s="250"/>
    </row>
    <row r="92" spans="1:16" x14ac:dyDescent="0.55000000000000004">
      <c r="A92" s="222" t="s">
        <v>223</v>
      </c>
      <c r="B92" s="189" t="s">
        <v>81</v>
      </c>
      <c r="C92" s="247">
        <v>154</v>
      </c>
      <c r="D92" s="247">
        <v>154</v>
      </c>
      <c r="E92" s="248">
        <v>150</v>
      </c>
      <c r="F92" s="248">
        <v>150</v>
      </c>
      <c r="G92" s="250">
        <v>4.3600000000000003</v>
      </c>
      <c r="H92" s="250">
        <v>4.3600000000000003</v>
      </c>
      <c r="I92" s="250">
        <v>3.76</v>
      </c>
      <c r="J92" s="250">
        <v>3.76</v>
      </c>
      <c r="K92" s="250">
        <v>6</v>
      </c>
      <c r="L92" s="250">
        <v>6</v>
      </c>
      <c r="M92" s="250">
        <v>79.5</v>
      </c>
      <c r="N92" s="250">
        <v>79.5</v>
      </c>
      <c r="O92" s="250">
        <v>1.06</v>
      </c>
      <c r="P92" s="250">
        <v>1.06</v>
      </c>
    </row>
    <row r="93" spans="1:16" x14ac:dyDescent="0.55000000000000004">
      <c r="A93" s="222"/>
      <c r="B93" s="189" t="s">
        <v>32</v>
      </c>
      <c r="C93" s="247"/>
      <c r="D93" s="247"/>
      <c r="E93" s="224">
        <f>E92</f>
        <v>150</v>
      </c>
      <c r="F93" s="224">
        <f t="shared" ref="F93:P93" si="4">F92</f>
        <v>150</v>
      </c>
      <c r="G93" s="224">
        <f t="shared" si="4"/>
        <v>4.3600000000000003</v>
      </c>
      <c r="H93" s="224">
        <f t="shared" si="4"/>
        <v>4.3600000000000003</v>
      </c>
      <c r="I93" s="224">
        <f t="shared" si="4"/>
        <v>3.76</v>
      </c>
      <c r="J93" s="224">
        <f t="shared" si="4"/>
        <v>3.76</v>
      </c>
      <c r="K93" s="224">
        <f t="shared" si="4"/>
        <v>6</v>
      </c>
      <c r="L93" s="224">
        <f t="shared" si="4"/>
        <v>6</v>
      </c>
      <c r="M93" s="224">
        <f t="shared" si="4"/>
        <v>79.5</v>
      </c>
      <c r="N93" s="224">
        <f t="shared" si="4"/>
        <v>79.5</v>
      </c>
      <c r="O93" s="224">
        <f t="shared" si="4"/>
        <v>1.06</v>
      </c>
      <c r="P93" s="224">
        <f t="shared" si="4"/>
        <v>1.06</v>
      </c>
    </row>
    <row r="94" spans="1:16" x14ac:dyDescent="0.55000000000000004">
      <c r="A94" s="222"/>
      <c r="B94" s="164" t="s">
        <v>82</v>
      </c>
      <c r="C94" s="247"/>
      <c r="D94" s="247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</row>
    <row r="95" spans="1:16" x14ac:dyDescent="0.55000000000000004">
      <c r="A95" s="222"/>
      <c r="B95" s="190" t="s">
        <v>83</v>
      </c>
      <c r="C95" s="229">
        <v>4</v>
      </c>
      <c r="D95" s="229">
        <v>6</v>
      </c>
      <c r="E95" s="248">
        <v>4</v>
      </c>
      <c r="F95" s="248">
        <v>6</v>
      </c>
      <c r="G95" s="250"/>
      <c r="H95" s="250"/>
      <c r="I95" s="250"/>
      <c r="J95" s="250"/>
      <c r="K95" s="250"/>
      <c r="L95" s="250"/>
      <c r="M95" s="250"/>
      <c r="N95" s="250"/>
      <c r="O95" s="250"/>
      <c r="P95" s="250"/>
    </row>
    <row r="96" spans="1:16" x14ac:dyDescent="0.55000000000000004">
      <c r="A96" s="222"/>
      <c r="B96" s="223" t="s">
        <v>84</v>
      </c>
      <c r="C96" s="162"/>
      <c r="D96" s="162"/>
      <c r="E96" s="224">
        <f t="shared" ref="E96:P96" si="5">E18+E20+E68+E90+E93</f>
        <v>1823</v>
      </c>
      <c r="F96" s="224">
        <f t="shared" si="5"/>
        <v>2226</v>
      </c>
      <c r="G96" s="224">
        <f t="shared" si="5"/>
        <v>47.41</v>
      </c>
      <c r="H96" s="224">
        <f t="shared" si="5"/>
        <v>62.29</v>
      </c>
      <c r="I96" s="224">
        <f t="shared" si="5"/>
        <v>52.69</v>
      </c>
      <c r="J96" s="224">
        <f t="shared" si="5"/>
        <v>69.170000000000016</v>
      </c>
      <c r="K96" s="224">
        <f t="shared" si="5"/>
        <v>193.40000000000003</v>
      </c>
      <c r="L96" s="224">
        <f t="shared" si="5"/>
        <v>268.65000000000003</v>
      </c>
      <c r="M96" s="224">
        <f t="shared" si="5"/>
        <v>1489.08</v>
      </c>
      <c r="N96" s="224">
        <f t="shared" si="5"/>
        <v>2036.41</v>
      </c>
      <c r="O96" s="224">
        <f t="shared" si="5"/>
        <v>38.800000000000004</v>
      </c>
      <c r="P96" s="224">
        <f t="shared" si="5"/>
        <v>45.75</v>
      </c>
    </row>
    <row r="97" spans="2:6" x14ac:dyDescent="0.55000000000000004">
      <c r="B97" s="186"/>
      <c r="C97" s="186"/>
      <c r="D97" s="186"/>
      <c r="E97" s="42"/>
      <c r="F97" s="42"/>
    </row>
    <row r="100" spans="2:6" x14ac:dyDescent="0.55000000000000004">
      <c r="B100" s="67"/>
      <c r="C100" s="186"/>
      <c r="D100" s="186"/>
      <c r="E100" s="186"/>
      <c r="F100" s="186"/>
    </row>
    <row r="130" spans="5:5" x14ac:dyDescent="0.55000000000000004">
      <c r="E130" s="42"/>
    </row>
  </sheetData>
  <mergeCells count="11">
    <mergeCell ref="A1:A3"/>
    <mergeCell ref="G3:H3"/>
    <mergeCell ref="M1:N2"/>
    <mergeCell ref="K3:L3"/>
    <mergeCell ref="O3:P3"/>
    <mergeCell ref="I3:J3"/>
    <mergeCell ref="G1:L2"/>
    <mergeCell ref="O1:P2"/>
    <mergeCell ref="B1:B3"/>
    <mergeCell ref="E1:F2"/>
    <mergeCell ref="C1:D2"/>
  </mergeCells>
  <pageMargins left="0" right="0" top="0" bottom="0" header="0" footer="0"/>
  <pageSetup paperSize="9" scale="35" orientation="landscape" r:id="rId1"/>
  <rowBreaks count="1" manualBreakCount="1">
    <brk id="40" max="1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1"/>
  <sheetViews>
    <sheetView topLeftCell="A91" zoomScale="40" zoomScaleNormal="100" zoomScaleSheetLayoutView="40" workbookViewId="0">
      <selection activeCell="G14" sqref="G14:P14"/>
    </sheetView>
  </sheetViews>
  <sheetFormatPr defaultRowHeight="38.25" x14ac:dyDescent="0.55000000000000004"/>
  <cols>
    <col min="1" max="1" width="27" style="30" bestFit="1" customWidth="1"/>
    <col min="2" max="2" width="107.140625" style="14" customWidth="1"/>
    <col min="3" max="3" width="21.85546875" style="14" bestFit="1" customWidth="1"/>
    <col min="4" max="4" width="20.140625" style="14" bestFit="1" customWidth="1"/>
    <col min="5" max="6" width="23.5703125" style="14" bestFit="1" customWidth="1"/>
    <col min="7" max="10" width="16.7109375" style="14" bestFit="1" customWidth="1"/>
    <col min="11" max="12" width="20.140625" style="14" bestFit="1" customWidth="1"/>
    <col min="13" max="14" width="23.5703125" style="14" bestFit="1" customWidth="1"/>
    <col min="15" max="16" width="16.7109375" style="14" bestFit="1" customWidth="1"/>
    <col min="17" max="17" width="35.5703125" style="14" bestFit="1" customWidth="1"/>
    <col min="18" max="18" width="6.28515625" style="14" customWidth="1"/>
    <col min="19" max="19" width="15.7109375" style="14" customWidth="1"/>
    <col min="20" max="16384" width="9.140625" style="14"/>
  </cols>
  <sheetData>
    <row r="1" spans="1:16" ht="38.25" customHeight="1" x14ac:dyDescent="0.55000000000000004">
      <c r="A1" s="293" t="s">
        <v>0</v>
      </c>
      <c r="B1" s="294" t="s">
        <v>224</v>
      </c>
      <c r="C1" s="293" t="s">
        <v>2</v>
      </c>
      <c r="D1" s="292"/>
      <c r="E1" s="293" t="s">
        <v>2</v>
      </c>
      <c r="F1" s="292"/>
      <c r="G1" s="291" t="s">
        <v>3</v>
      </c>
      <c r="H1" s="291"/>
      <c r="I1" s="291"/>
      <c r="J1" s="291"/>
      <c r="K1" s="291"/>
      <c r="L1" s="291"/>
      <c r="M1" s="293" t="s">
        <v>4</v>
      </c>
      <c r="N1" s="292"/>
      <c r="O1" s="293" t="s">
        <v>5</v>
      </c>
      <c r="P1" s="293"/>
    </row>
    <row r="2" spans="1:16" x14ac:dyDescent="0.55000000000000004">
      <c r="A2" s="293"/>
      <c r="B2" s="295"/>
      <c r="C2" s="292"/>
      <c r="D2" s="292"/>
      <c r="E2" s="292"/>
      <c r="F2" s="292"/>
      <c r="G2" s="291"/>
      <c r="H2" s="291"/>
      <c r="I2" s="291"/>
      <c r="J2" s="291"/>
      <c r="K2" s="291"/>
      <c r="L2" s="291"/>
      <c r="M2" s="292"/>
      <c r="N2" s="292"/>
      <c r="O2" s="293"/>
      <c r="P2" s="293"/>
    </row>
    <row r="3" spans="1:16" ht="84" customHeight="1" x14ac:dyDescent="0.55000000000000004">
      <c r="A3" s="293"/>
      <c r="B3" s="296"/>
      <c r="C3" s="284" t="s">
        <v>6</v>
      </c>
      <c r="D3" s="284" t="s">
        <v>7</v>
      </c>
      <c r="E3" s="284" t="s">
        <v>6</v>
      </c>
      <c r="F3" s="284" t="s">
        <v>7</v>
      </c>
      <c r="G3" s="293" t="s">
        <v>8</v>
      </c>
      <c r="H3" s="293"/>
      <c r="I3" s="293" t="s">
        <v>9</v>
      </c>
      <c r="J3" s="291"/>
      <c r="K3" s="291" t="s">
        <v>10</v>
      </c>
      <c r="L3" s="291"/>
      <c r="M3" s="284"/>
      <c r="N3" s="284"/>
      <c r="O3" s="291" t="s">
        <v>11</v>
      </c>
      <c r="P3" s="291"/>
    </row>
    <row r="4" spans="1:16" x14ac:dyDescent="0.55000000000000004">
      <c r="A4" s="164"/>
      <c r="B4" s="154" t="s">
        <v>12</v>
      </c>
      <c r="C4" s="222" t="s">
        <v>13</v>
      </c>
      <c r="D4" s="222" t="s">
        <v>14</v>
      </c>
      <c r="E4" s="222" t="s">
        <v>15</v>
      </c>
      <c r="F4" s="15" t="s">
        <v>15</v>
      </c>
      <c r="G4" s="15" t="s">
        <v>6</v>
      </c>
      <c r="H4" s="187" t="s">
        <v>7</v>
      </c>
      <c r="I4" s="15" t="s">
        <v>6</v>
      </c>
      <c r="J4" s="187" t="s">
        <v>7</v>
      </c>
      <c r="K4" s="15" t="s">
        <v>6</v>
      </c>
      <c r="L4" s="187" t="s">
        <v>7</v>
      </c>
      <c r="M4" s="15" t="s">
        <v>6</v>
      </c>
      <c r="N4" s="187" t="s">
        <v>7</v>
      </c>
      <c r="O4" s="15" t="s">
        <v>6</v>
      </c>
      <c r="P4" s="187" t="s">
        <v>7</v>
      </c>
    </row>
    <row r="5" spans="1:16" ht="39" customHeight="1" x14ac:dyDescent="0.55000000000000004">
      <c r="A5" s="32" t="s">
        <v>225</v>
      </c>
      <c r="B5" s="147" t="s">
        <v>226</v>
      </c>
      <c r="C5" s="68"/>
      <c r="D5" s="68"/>
      <c r="E5" s="248">
        <v>150</v>
      </c>
      <c r="F5" s="248">
        <v>200</v>
      </c>
      <c r="G5" s="249">
        <v>4.5999999999999996</v>
      </c>
      <c r="H5" s="249">
        <v>6.12</v>
      </c>
      <c r="I5" s="249">
        <v>5.83</v>
      </c>
      <c r="J5" s="249">
        <v>7.3</v>
      </c>
      <c r="K5" s="249">
        <v>14.51</v>
      </c>
      <c r="L5" s="249">
        <v>19.32</v>
      </c>
      <c r="M5" s="249">
        <v>128</v>
      </c>
      <c r="N5" s="249">
        <v>167</v>
      </c>
      <c r="O5" s="249">
        <v>0.84</v>
      </c>
      <c r="P5" s="249">
        <v>1.1200000000000001</v>
      </c>
    </row>
    <row r="6" spans="1:16" x14ac:dyDescent="0.55000000000000004">
      <c r="A6" s="69"/>
      <c r="B6" s="70" t="s">
        <v>18</v>
      </c>
      <c r="C6" s="64">
        <v>130</v>
      </c>
      <c r="D6" s="64">
        <v>173</v>
      </c>
      <c r="E6" s="229">
        <v>130</v>
      </c>
      <c r="F6" s="229">
        <v>173</v>
      </c>
      <c r="G6" s="249"/>
      <c r="H6" s="249"/>
      <c r="I6" s="249"/>
      <c r="J6" s="249"/>
      <c r="K6" s="249"/>
      <c r="L6" s="249"/>
      <c r="M6" s="249"/>
      <c r="N6" s="249"/>
      <c r="O6" s="249"/>
      <c r="P6" s="249"/>
    </row>
    <row r="7" spans="1:16" x14ac:dyDescent="0.55000000000000004">
      <c r="A7" s="69"/>
      <c r="B7" s="70" t="s">
        <v>21</v>
      </c>
      <c r="C7" s="64">
        <v>2</v>
      </c>
      <c r="D7" s="64">
        <v>3</v>
      </c>
      <c r="E7" s="65">
        <v>2</v>
      </c>
      <c r="F7" s="65">
        <v>3</v>
      </c>
      <c r="G7" s="249"/>
      <c r="H7" s="249"/>
      <c r="I7" s="249"/>
      <c r="J7" s="249"/>
      <c r="K7" s="249"/>
      <c r="L7" s="249"/>
      <c r="M7" s="249"/>
      <c r="N7" s="249"/>
      <c r="O7" s="249"/>
      <c r="P7" s="249"/>
    </row>
    <row r="8" spans="1:16" x14ac:dyDescent="0.55000000000000004">
      <c r="A8" s="69"/>
      <c r="B8" s="70" t="s">
        <v>22</v>
      </c>
      <c r="C8" s="64">
        <v>3</v>
      </c>
      <c r="D8" s="64">
        <v>4</v>
      </c>
      <c r="E8" s="65">
        <v>3</v>
      </c>
      <c r="F8" s="65">
        <v>4</v>
      </c>
      <c r="G8" s="249"/>
      <c r="H8" s="249"/>
      <c r="I8" s="249"/>
      <c r="J8" s="249"/>
      <c r="K8" s="249"/>
      <c r="L8" s="249"/>
      <c r="M8" s="249"/>
      <c r="N8" s="249"/>
      <c r="O8" s="249"/>
      <c r="P8" s="249"/>
    </row>
    <row r="9" spans="1:16" x14ac:dyDescent="0.55000000000000004">
      <c r="A9" s="69"/>
      <c r="B9" s="70" t="s">
        <v>227</v>
      </c>
      <c r="C9" s="64">
        <v>9</v>
      </c>
      <c r="D9" s="64">
        <v>12</v>
      </c>
      <c r="E9" s="65">
        <v>9</v>
      </c>
      <c r="F9" s="65">
        <v>12</v>
      </c>
      <c r="G9" s="249"/>
      <c r="H9" s="249"/>
      <c r="I9" s="249"/>
      <c r="J9" s="249"/>
      <c r="K9" s="249"/>
      <c r="L9" s="249"/>
      <c r="M9" s="249"/>
      <c r="N9" s="249"/>
      <c r="O9" s="249"/>
      <c r="P9" s="249"/>
    </row>
    <row r="10" spans="1:16" x14ac:dyDescent="0.55000000000000004">
      <c r="A10" s="164" t="s">
        <v>228</v>
      </c>
      <c r="B10" s="189" t="s">
        <v>131</v>
      </c>
      <c r="C10" s="247"/>
      <c r="D10" s="247"/>
      <c r="E10" s="248">
        <v>180</v>
      </c>
      <c r="F10" s="248">
        <v>200</v>
      </c>
      <c r="G10" s="200">
        <v>1.3</v>
      </c>
      <c r="H10" s="200">
        <v>1.5</v>
      </c>
      <c r="I10" s="200">
        <v>1.92</v>
      </c>
      <c r="J10" s="200">
        <v>2.2400000000000002</v>
      </c>
      <c r="K10" s="200">
        <v>13.8</v>
      </c>
      <c r="L10" s="200">
        <v>16.260000000000002</v>
      </c>
      <c r="M10" s="200">
        <f>G10*4+I10*9+K10*4</f>
        <v>77.680000000000007</v>
      </c>
      <c r="N10" s="200">
        <f>H10*4+J10*9+L10*4</f>
        <v>91.200000000000017</v>
      </c>
      <c r="O10" s="200">
        <v>0.78</v>
      </c>
      <c r="P10" s="200">
        <v>0.91</v>
      </c>
    </row>
    <row r="11" spans="1:16" x14ac:dyDescent="0.55000000000000004">
      <c r="A11" s="164"/>
      <c r="B11" s="190" t="s">
        <v>18</v>
      </c>
      <c r="C11" s="201">
        <v>60</v>
      </c>
      <c r="D11" s="201">
        <v>70</v>
      </c>
      <c r="E11" s="201">
        <v>60</v>
      </c>
      <c r="F11" s="201">
        <v>70</v>
      </c>
      <c r="G11" s="249"/>
      <c r="H11" s="249"/>
      <c r="I11" s="249"/>
      <c r="J11" s="249"/>
      <c r="K11" s="249"/>
      <c r="L11" s="249"/>
      <c r="M11" s="249"/>
      <c r="N11" s="249"/>
      <c r="O11" s="249"/>
      <c r="P11" s="249"/>
    </row>
    <row r="12" spans="1:16" x14ac:dyDescent="0.55000000000000004">
      <c r="A12" s="164"/>
      <c r="B12" s="190" t="s">
        <v>75</v>
      </c>
      <c r="C12" s="229">
        <v>0.47</v>
      </c>
      <c r="D12" s="229">
        <v>0.56000000000000005</v>
      </c>
      <c r="E12" s="229">
        <v>0.47</v>
      </c>
      <c r="F12" s="229">
        <v>0.56000000000000005</v>
      </c>
      <c r="G12" s="249"/>
      <c r="H12" s="249"/>
      <c r="I12" s="249"/>
      <c r="J12" s="249"/>
      <c r="K12" s="249"/>
      <c r="L12" s="249"/>
      <c r="M12" s="249"/>
      <c r="N12" s="249"/>
      <c r="O12" s="249"/>
      <c r="P12" s="249"/>
    </row>
    <row r="13" spans="1:16" x14ac:dyDescent="0.55000000000000004">
      <c r="A13" s="164"/>
      <c r="B13" s="190" t="s">
        <v>22</v>
      </c>
      <c r="C13" s="201">
        <v>11</v>
      </c>
      <c r="D13" s="201">
        <v>13</v>
      </c>
      <c r="E13" s="201">
        <v>11</v>
      </c>
      <c r="F13" s="201">
        <v>13</v>
      </c>
      <c r="G13" s="249"/>
      <c r="H13" s="249"/>
      <c r="I13" s="249"/>
      <c r="J13" s="249"/>
      <c r="K13" s="249"/>
      <c r="L13" s="249"/>
      <c r="M13" s="249"/>
      <c r="N13" s="249"/>
      <c r="O13" s="249"/>
      <c r="P13" s="249"/>
    </row>
    <row r="14" spans="1:16" ht="39" customHeight="1" x14ac:dyDescent="0.55000000000000004">
      <c r="A14" s="164" t="s">
        <v>229</v>
      </c>
      <c r="B14" s="189" t="s">
        <v>93</v>
      </c>
      <c r="C14" s="198"/>
      <c r="D14" s="198"/>
      <c r="E14" s="170">
        <v>37</v>
      </c>
      <c r="F14" s="170">
        <v>51</v>
      </c>
      <c r="G14" s="200">
        <v>1.48</v>
      </c>
      <c r="H14" s="200">
        <v>1.8</v>
      </c>
      <c r="I14" s="200">
        <v>4.99</v>
      </c>
      <c r="J14" s="200">
        <v>6.88</v>
      </c>
      <c r="K14" s="200">
        <v>13.8</v>
      </c>
      <c r="L14" s="200">
        <v>18</v>
      </c>
      <c r="M14" s="200">
        <f>G14*4+I14*9+K14*4</f>
        <v>106.03</v>
      </c>
      <c r="N14" s="200">
        <f>H14*4+J14*9+L14*4</f>
        <v>141.12</v>
      </c>
      <c r="O14" s="200">
        <v>0</v>
      </c>
      <c r="P14" s="200">
        <v>0</v>
      </c>
    </row>
    <row r="15" spans="1:16" x14ac:dyDescent="0.55000000000000004">
      <c r="A15" s="164"/>
      <c r="B15" s="190" t="s">
        <v>30</v>
      </c>
      <c r="C15" s="201">
        <v>32</v>
      </c>
      <c r="D15" s="201">
        <v>46</v>
      </c>
      <c r="E15" s="201">
        <v>32</v>
      </c>
      <c r="F15" s="201">
        <v>46</v>
      </c>
      <c r="G15" s="200"/>
      <c r="H15" s="200"/>
      <c r="I15" s="200"/>
      <c r="J15" s="200"/>
      <c r="K15" s="200"/>
      <c r="L15" s="200"/>
      <c r="M15" s="200"/>
      <c r="N15" s="200"/>
      <c r="O15" s="200"/>
      <c r="P15" s="200"/>
    </row>
    <row r="16" spans="1:16" s="186" customFormat="1" x14ac:dyDescent="0.55000000000000004">
      <c r="A16" s="164"/>
      <c r="B16" s="190" t="s">
        <v>29</v>
      </c>
      <c r="C16" s="201">
        <v>5</v>
      </c>
      <c r="D16" s="201">
        <v>5</v>
      </c>
      <c r="E16" s="201">
        <v>5</v>
      </c>
      <c r="F16" s="201">
        <v>5</v>
      </c>
      <c r="G16" s="200"/>
      <c r="H16" s="200"/>
      <c r="I16" s="200"/>
      <c r="J16" s="200"/>
      <c r="K16" s="200"/>
      <c r="L16" s="200"/>
      <c r="M16" s="200"/>
      <c r="N16" s="200"/>
      <c r="O16" s="200"/>
      <c r="P16" s="200"/>
    </row>
    <row r="17" spans="1:16" x14ac:dyDescent="0.55000000000000004">
      <c r="A17" s="164"/>
      <c r="B17" s="213" t="s">
        <v>32</v>
      </c>
      <c r="C17" s="247"/>
      <c r="D17" s="247"/>
      <c r="E17" s="224">
        <f t="shared" ref="E17:P17" si="0">E5+E10+E14</f>
        <v>367</v>
      </c>
      <c r="F17" s="224">
        <f t="shared" si="0"/>
        <v>451</v>
      </c>
      <c r="G17" s="224">
        <f t="shared" si="0"/>
        <v>7.379999999999999</v>
      </c>
      <c r="H17" s="224">
        <f t="shared" si="0"/>
        <v>9.42</v>
      </c>
      <c r="I17" s="224">
        <f t="shared" si="0"/>
        <v>12.74</v>
      </c>
      <c r="J17" s="224">
        <f t="shared" si="0"/>
        <v>16.419999999999998</v>
      </c>
      <c r="K17" s="224">
        <f t="shared" si="0"/>
        <v>42.11</v>
      </c>
      <c r="L17" s="224">
        <f t="shared" si="0"/>
        <v>53.58</v>
      </c>
      <c r="M17" s="224">
        <f t="shared" si="0"/>
        <v>311.71000000000004</v>
      </c>
      <c r="N17" s="224">
        <f t="shared" si="0"/>
        <v>399.32000000000005</v>
      </c>
      <c r="O17" s="224">
        <f t="shared" si="0"/>
        <v>1.62</v>
      </c>
      <c r="P17" s="224">
        <f t="shared" si="0"/>
        <v>2.0300000000000002</v>
      </c>
    </row>
    <row r="18" spans="1:16" x14ac:dyDescent="0.55000000000000004">
      <c r="A18" s="164"/>
      <c r="B18" s="213" t="s">
        <v>31</v>
      </c>
      <c r="C18" s="247"/>
      <c r="D18" s="247"/>
      <c r="E18" s="229"/>
      <c r="F18" s="229"/>
      <c r="G18" s="249"/>
      <c r="H18" s="249"/>
      <c r="I18" s="249"/>
      <c r="J18" s="249"/>
      <c r="K18" s="249"/>
      <c r="L18" s="249"/>
      <c r="M18" s="249"/>
      <c r="N18" s="249"/>
      <c r="O18" s="249"/>
      <c r="P18" s="249"/>
    </row>
    <row r="19" spans="1:16" x14ac:dyDescent="0.55000000000000004">
      <c r="A19" s="164" t="s">
        <v>230</v>
      </c>
      <c r="B19" s="146" t="s">
        <v>34</v>
      </c>
      <c r="C19" s="19">
        <v>125</v>
      </c>
      <c r="D19" s="19">
        <v>125</v>
      </c>
      <c r="E19" s="228">
        <v>125</v>
      </c>
      <c r="F19" s="228">
        <v>125</v>
      </c>
      <c r="G19" s="249">
        <v>0.13</v>
      </c>
      <c r="H19" s="249">
        <v>0.13</v>
      </c>
      <c r="I19" s="249">
        <v>0</v>
      </c>
      <c r="J19" s="249">
        <v>0</v>
      </c>
      <c r="K19" s="249">
        <v>11.38</v>
      </c>
      <c r="L19" s="249">
        <v>11.38</v>
      </c>
      <c r="M19" s="249">
        <v>46.25</v>
      </c>
      <c r="N19" s="249">
        <v>46.25</v>
      </c>
      <c r="O19" s="249">
        <v>2.5</v>
      </c>
      <c r="P19" s="249">
        <v>2.5</v>
      </c>
    </row>
    <row r="20" spans="1:16" x14ac:dyDescent="0.55000000000000004">
      <c r="A20" s="164"/>
      <c r="B20" s="213" t="s">
        <v>32</v>
      </c>
      <c r="C20" s="247"/>
      <c r="D20" s="247"/>
      <c r="E20" s="224">
        <f>E19</f>
        <v>125</v>
      </c>
      <c r="F20" s="224">
        <f t="shared" ref="F20:P20" si="1">F19</f>
        <v>125</v>
      </c>
      <c r="G20" s="224">
        <f t="shared" si="1"/>
        <v>0.13</v>
      </c>
      <c r="H20" s="224">
        <f t="shared" si="1"/>
        <v>0.13</v>
      </c>
      <c r="I20" s="224">
        <f t="shared" si="1"/>
        <v>0</v>
      </c>
      <c r="J20" s="224">
        <f t="shared" si="1"/>
        <v>0</v>
      </c>
      <c r="K20" s="224">
        <f t="shared" si="1"/>
        <v>11.38</v>
      </c>
      <c r="L20" s="224">
        <f t="shared" si="1"/>
        <v>11.38</v>
      </c>
      <c r="M20" s="224">
        <f t="shared" si="1"/>
        <v>46.25</v>
      </c>
      <c r="N20" s="224">
        <f t="shared" si="1"/>
        <v>46.25</v>
      </c>
      <c r="O20" s="224">
        <f t="shared" si="1"/>
        <v>2.5</v>
      </c>
      <c r="P20" s="224">
        <f t="shared" si="1"/>
        <v>2.5</v>
      </c>
    </row>
    <row r="21" spans="1:16" ht="39" customHeight="1" x14ac:dyDescent="0.55000000000000004">
      <c r="A21" s="164"/>
      <c r="B21" s="71" t="s">
        <v>35</v>
      </c>
      <c r="C21" s="229"/>
      <c r="D21" s="229"/>
      <c r="E21" s="229"/>
      <c r="F21" s="229"/>
      <c r="G21" s="250"/>
      <c r="H21" s="250"/>
      <c r="I21" s="250"/>
      <c r="J21" s="250"/>
      <c r="K21" s="250"/>
      <c r="L21" s="250"/>
      <c r="M21" s="250"/>
      <c r="N21" s="250"/>
      <c r="O21" s="250"/>
      <c r="P21" s="250"/>
    </row>
    <row r="22" spans="1:16" s="186" customFormat="1" ht="39" customHeight="1" x14ac:dyDescent="0.55000000000000004">
      <c r="A22" s="164" t="s">
        <v>231</v>
      </c>
      <c r="B22" s="223" t="s">
        <v>232</v>
      </c>
      <c r="C22" s="198"/>
      <c r="D22" s="198"/>
      <c r="E22" s="199">
        <v>50</v>
      </c>
      <c r="F22" s="199">
        <v>60</v>
      </c>
      <c r="G22" s="176">
        <v>2.2999999999999998</v>
      </c>
      <c r="H22" s="176">
        <v>2.76</v>
      </c>
      <c r="I22" s="176">
        <v>5.92</v>
      </c>
      <c r="J22" s="176">
        <v>7.1</v>
      </c>
      <c r="K22" s="176">
        <v>0.25</v>
      </c>
      <c r="L22" s="176">
        <v>0.3</v>
      </c>
      <c r="M22" s="176">
        <f>G22*4+I22*9+K22*4</f>
        <v>63.480000000000004</v>
      </c>
      <c r="N22" s="176">
        <v>76.180000000000007</v>
      </c>
      <c r="O22" s="176">
        <v>0.3</v>
      </c>
      <c r="P22" s="176">
        <v>0.36</v>
      </c>
    </row>
    <row r="23" spans="1:16" s="186" customFormat="1" ht="39" customHeight="1" x14ac:dyDescent="0.55000000000000004">
      <c r="A23" s="222"/>
      <c r="B23" s="191" t="s">
        <v>44</v>
      </c>
      <c r="C23" s="207">
        <v>4</v>
      </c>
      <c r="D23" s="207">
        <v>5</v>
      </c>
      <c r="E23" s="201">
        <v>3</v>
      </c>
      <c r="F23" s="201">
        <v>4</v>
      </c>
      <c r="G23" s="200"/>
      <c r="H23" s="200"/>
      <c r="I23" s="200"/>
      <c r="J23" s="200"/>
      <c r="K23" s="200"/>
      <c r="L23" s="200"/>
      <c r="M23" s="200"/>
      <c r="N23" s="200"/>
      <c r="O23" s="200"/>
      <c r="P23" s="200"/>
    </row>
    <row r="24" spans="1:16" s="186" customFormat="1" ht="39" customHeight="1" x14ac:dyDescent="0.55000000000000004">
      <c r="A24" s="222"/>
      <c r="B24" s="191" t="s">
        <v>45</v>
      </c>
      <c r="C24" s="200">
        <v>3</v>
      </c>
      <c r="D24" s="200">
        <v>4</v>
      </c>
      <c r="E24" s="201">
        <v>3</v>
      </c>
      <c r="F24" s="201">
        <v>4</v>
      </c>
      <c r="G24" s="200"/>
      <c r="H24" s="200"/>
      <c r="I24" s="200"/>
      <c r="J24" s="200"/>
      <c r="K24" s="200"/>
      <c r="L24" s="200"/>
      <c r="M24" s="200"/>
      <c r="N24" s="200"/>
      <c r="O24" s="200"/>
      <c r="P24" s="200"/>
    </row>
    <row r="25" spans="1:16" s="186" customFormat="1" ht="39" customHeight="1" x14ac:dyDescent="0.55000000000000004">
      <c r="A25" s="222"/>
      <c r="B25" s="191" t="s">
        <v>40</v>
      </c>
      <c r="C25" s="201">
        <v>2.5</v>
      </c>
      <c r="D25" s="201">
        <v>3</v>
      </c>
      <c r="E25" s="201">
        <v>2.5</v>
      </c>
      <c r="F25" s="201">
        <v>3</v>
      </c>
      <c r="G25" s="200"/>
      <c r="H25" s="200"/>
      <c r="I25" s="200"/>
      <c r="J25" s="200"/>
      <c r="K25" s="200"/>
      <c r="L25" s="200"/>
      <c r="M25" s="200"/>
      <c r="N25" s="200"/>
      <c r="O25" s="200"/>
      <c r="P25" s="200"/>
    </row>
    <row r="26" spans="1:16" s="186" customFormat="1" ht="39" customHeight="1" x14ac:dyDescent="0.55000000000000004">
      <c r="A26" s="222"/>
      <c r="B26" s="191" t="s">
        <v>233</v>
      </c>
      <c r="C26" s="201">
        <v>49</v>
      </c>
      <c r="D26" s="201">
        <v>57</v>
      </c>
      <c r="E26" s="201">
        <v>46</v>
      </c>
      <c r="F26" s="201">
        <v>54</v>
      </c>
      <c r="G26" s="178"/>
      <c r="H26" s="200"/>
      <c r="I26" s="200"/>
      <c r="J26" s="200"/>
      <c r="K26" s="200"/>
      <c r="L26" s="200"/>
      <c r="M26" s="200"/>
      <c r="N26" s="200"/>
      <c r="O26" s="200"/>
      <c r="P26" s="200"/>
    </row>
    <row r="27" spans="1:16" x14ac:dyDescent="0.55000000000000004">
      <c r="A27" s="164" t="s">
        <v>234</v>
      </c>
      <c r="B27" s="213" t="s">
        <v>235</v>
      </c>
      <c r="C27" s="247"/>
      <c r="D27" s="247"/>
      <c r="E27" s="248">
        <v>150</v>
      </c>
      <c r="F27" s="248">
        <v>200</v>
      </c>
      <c r="G27" s="202">
        <v>4.2</v>
      </c>
      <c r="H27" s="202">
        <v>5.82</v>
      </c>
      <c r="I27" s="202">
        <v>4.04</v>
      </c>
      <c r="J27" s="202">
        <v>4.62</v>
      </c>
      <c r="K27" s="250">
        <v>8.08</v>
      </c>
      <c r="L27" s="250">
        <v>11.19</v>
      </c>
      <c r="M27" s="250">
        <v>104.48</v>
      </c>
      <c r="N27" s="250">
        <v>132.62</v>
      </c>
      <c r="O27" s="250">
        <v>4.75</v>
      </c>
      <c r="P27" s="250">
        <v>6.3</v>
      </c>
    </row>
    <row r="28" spans="1:16" s="186" customFormat="1" x14ac:dyDescent="0.55000000000000004">
      <c r="A28" s="164"/>
      <c r="B28" s="183" t="s">
        <v>102</v>
      </c>
      <c r="C28" s="229">
        <v>13</v>
      </c>
      <c r="D28" s="229">
        <v>16</v>
      </c>
      <c r="E28" s="229">
        <v>11</v>
      </c>
      <c r="F28" s="229">
        <v>14</v>
      </c>
      <c r="G28" s="202"/>
      <c r="H28" s="202"/>
      <c r="I28" s="202"/>
      <c r="J28" s="202"/>
      <c r="K28" s="202"/>
      <c r="L28" s="202"/>
      <c r="M28" s="202"/>
      <c r="N28" s="202"/>
      <c r="O28" s="202"/>
      <c r="P28" s="202"/>
    </row>
    <row r="29" spans="1:16" x14ac:dyDescent="0.55000000000000004">
      <c r="A29" s="164"/>
      <c r="B29" s="191" t="s">
        <v>44</v>
      </c>
      <c r="C29" s="229">
        <v>10</v>
      </c>
      <c r="D29" s="229">
        <v>10</v>
      </c>
      <c r="E29" s="196">
        <v>6</v>
      </c>
      <c r="F29" s="229">
        <v>8</v>
      </c>
      <c r="G29" s="250"/>
      <c r="H29" s="250"/>
      <c r="I29" s="250"/>
      <c r="J29" s="250"/>
      <c r="K29" s="250"/>
      <c r="L29" s="250"/>
      <c r="M29" s="250"/>
      <c r="N29" s="250"/>
      <c r="O29" s="250"/>
      <c r="P29" s="250"/>
    </row>
    <row r="30" spans="1:16" x14ac:dyDescent="0.55000000000000004">
      <c r="A30" s="164"/>
      <c r="B30" s="191" t="s">
        <v>45</v>
      </c>
      <c r="C30" s="229">
        <v>6</v>
      </c>
      <c r="D30" s="229">
        <v>8</v>
      </c>
      <c r="E30" s="196">
        <v>6</v>
      </c>
      <c r="F30" s="229">
        <v>8</v>
      </c>
      <c r="G30" s="250"/>
      <c r="H30" s="250"/>
      <c r="I30" s="250"/>
      <c r="J30" s="250"/>
      <c r="K30" s="250"/>
      <c r="L30" s="250"/>
      <c r="M30" s="250"/>
      <c r="N30" s="250"/>
      <c r="O30" s="250"/>
      <c r="P30" s="250"/>
    </row>
    <row r="31" spans="1:16" x14ac:dyDescent="0.55000000000000004">
      <c r="A31" s="164"/>
      <c r="B31" s="194" t="s">
        <v>48</v>
      </c>
      <c r="C31" s="229">
        <v>57</v>
      </c>
      <c r="D31" s="229">
        <v>76</v>
      </c>
      <c r="E31" s="181">
        <v>43</v>
      </c>
      <c r="F31" s="181">
        <v>57</v>
      </c>
      <c r="G31" s="250"/>
      <c r="H31" s="250"/>
      <c r="I31" s="250"/>
      <c r="J31" s="250"/>
      <c r="K31" s="250"/>
      <c r="L31" s="250"/>
      <c r="M31" s="250"/>
      <c r="N31" s="250"/>
      <c r="O31" s="250"/>
      <c r="P31" s="250"/>
    </row>
    <row r="32" spans="1:16" x14ac:dyDescent="0.55000000000000004">
      <c r="A32" s="164"/>
      <c r="B32" s="194" t="s">
        <v>49</v>
      </c>
      <c r="C32" s="229">
        <v>61</v>
      </c>
      <c r="D32" s="229">
        <v>82</v>
      </c>
      <c r="E32" s="181">
        <v>43</v>
      </c>
      <c r="F32" s="181">
        <v>57</v>
      </c>
      <c r="G32" s="250"/>
      <c r="H32" s="250"/>
      <c r="I32" s="250"/>
      <c r="J32" s="250"/>
      <c r="K32" s="250"/>
      <c r="L32" s="250"/>
      <c r="M32" s="250"/>
      <c r="N32" s="250"/>
      <c r="O32" s="250"/>
      <c r="P32" s="250"/>
    </row>
    <row r="33" spans="1:16" x14ac:dyDescent="0.55000000000000004">
      <c r="A33" s="164"/>
      <c r="B33" s="194" t="s">
        <v>50</v>
      </c>
      <c r="C33" s="229">
        <v>66</v>
      </c>
      <c r="D33" s="229">
        <v>88</v>
      </c>
      <c r="E33" s="181">
        <v>43</v>
      </c>
      <c r="F33" s="181">
        <v>57</v>
      </c>
      <c r="G33" s="250"/>
      <c r="H33" s="250"/>
      <c r="I33" s="250"/>
      <c r="J33" s="250"/>
      <c r="K33" s="250"/>
      <c r="L33" s="250"/>
      <c r="M33" s="250"/>
      <c r="N33" s="250"/>
      <c r="O33" s="250"/>
      <c r="P33" s="250"/>
    </row>
    <row r="34" spans="1:16" x14ac:dyDescent="0.55000000000000004">
      <c r="A34" s="164"/>
      <c r="B34" s="194" t="s">
        <v>51</v>
      </c>
      <c r="C34" s="229">
        <v>72</v>
      </c>
      <c r="D34" s="229">
        <v>95</v>
      </c>
      <c r="E34" s="181">
        <v>43</v>
      </c>
      <c r="F34" s="181">
        <v>57</v>
      </c>
      <c r="G34" s="250"/>
      <c r="H34" s="250"/>
      <c r="I34" s="250"/>
      <c r="J34" s="250"/>
      <c r="K34" s="250"/>
      <c r="L34" s="250"/>
      <c r="M34" s="250"/>
      <c r="N34" s="250"/>
      <c r="O34" s="250"/>
      <c r="P34" s="250"/>
    </row>
    <row r="35" spans="1:16" x14ac:dyDescent="0.55000000000000004">
      <c r="A35" s="164"/>
      <c r="B35" s="191" t="s">
        <v>52</v>
      </c>
      <c r="C35" s="229">
        <v>43</v>
      </c>
      <c r="D35" s="229">
        <v>57</v>
      </c>
      <c r="E35" s="181">
        <v>43</v>
      </c>
      <c r="F35" s="181">
        <v>57</v>
      </c>
      <c r="G35" s="250"/>
      <c r="H35" s="250"/>
      <c r="I35" s="250"/>
      <c r="J35" s="250"/>
      <c r="K35" s="250"/>
      <c r="L35" s="250"/>
      <c r="M35" s="250"/>
      <c r="N35" s="250"/>
      <c r="O35" s="250"/>
      <c r="P35" s="250"/>
    </row>
    <row r="36" spans="1:16" ht="42.75" customHeight="1" x14ac:dyDescent="0.55000000000000004">
      <c r="A36" s="164"/>
      <c r="B36" s="192" t="s">
        <v>41</v>
      </c>
      <c r="C36" s="229">
        <v>7.5</v>
      </c>
      <c r="D36" s="229">
        <v>10</v>
      </c>
      <c r="E36" s="181">
        <v>6</v>
      </c>
      <c r="F36" s="181">
        <v>8</v>
      </c>
      <c r="G36" s="250"/>
      <c r="H36" s="250"/>
      <c r="I36" s="250"/>
      <c r="J36" s="250"/>
      <c r="K36" s="250"/>
      <c r="L36" s="250"/>
      <c r="M36" s="250"/>
      <c r="N36" s="250"/>
      <c r="O36" s="250"/>
      <c r="P36" s="250"/>
    </row>
    <row r="37" spans="1:16" x14ac:dyDescent="0.55000000000000004">
      <c r="A37" s="164"/>
      <c r="B37" s="192" t="s">
        <v>42</v>
      </c>
      <c r="C37" s="229">
        <v>8</v>
      </c>
      <c r="D37" s="229">
        <v>11</v>
      </c>
      <c r="E37" s="181">
        <v>6</v>
      </c>
      <c r="F37" s="181">
        <v>8</v>
      </c>
      <c r="G37" s="250"/>
      <c r="H37" s="250"/>
      <c r="I37" s="250"/>
      <c r="J37" s="250"/>
      <c r="K37" s="250"/>
      <c r="L37" s="250"/>
      <c r="M37" s="250"/>
      <c r="N37" s="250"/>
      <c r="O37" s="250"/>
      <c r="P37" s="250"/>
    </row>
    <row r="38" spans="1:16" x14ac:dyDescent="0.55000000000000004">
      <c r="A38" s="164"/>
      <c r="B38" s="192" t="s">
        <v>43</v>
      </c>
      <c r="C38" s="229">
        <v>6</v>
      </c>
      <c r="D38" s="229">
        <v>8</v>
      </c>
      <c r="E38" s="181">
        <v>6</v>
      </c>
      <c r="F38" s="181">
        <v>8</v>
      </c>
      <c r="G38" s="250"/>
      <c r="H38" s="250"/>
      <c r="I38" s="250"/>
      <c r="J38" s="250"/>
      <c r="K38" s="250"/>
      <c r="L38" s="250"/>
      <c r="M38" s="250"/>
      <c r="N38" s="250"/>
      <c r="O38" s="250"/>
      <c r="P38" s="250"/>
    </row>
    <row r="39" spans="1:16" x14ac:dyDescent="0.55000000000000004">
      <c r="A39" s="164"/>
      <c r="B39" s="72" t="s">
        <v>143</v>
      </c>
      <c r="C39" s="181">
        <v>3</v>
      </c>
      <c r="D39" s="181">
        <v>5</v>
      </c>
      <c r="E39" s="196">
        <v>3</v>
      </c>
      <c r="F39" s="196">
        <v>5</v>
      </c>
      <c r="G39" s="250"/>
      <c r="H39" s="250"/>
      <c r="I39" s="250"/>
      <c r="J39" s="250"/>
      <c r="K39" s="250"/>
      <c r="L39" s="250"/>
      <c r="M39" s="250"/>
      <c r="N39" s="250"/>
      <c r="O39" s="250"/>
      <c r="P39" s="250"/>
    </row>
    <row r="40" spans="1:16" x14ac:dyDescent="0.55000000000000004">
      <c r="A40" s="164"/>
      <c r="B40" s="72" t="s">
        <v>29</v>
      </c>
      <c r="C40" s="229">
        <v>4.5</v>
      </c>
      <c r="D40" s="229">
        <v>5</v>
      </c>
      <c r="E40" s="229">
        <v>4.5</v>
      </c>
      <c r="F40" s="229">
        <v>5</v>
      </c>
      <c r="G40" s="250"/>
      <c r="H40" s="250"/>
      <c r="I40" s="250"/>
      <c r="J40" s="250"/>
      <c r="K40" s="250"/>
      <c r="L40" s="250"/>
      <c r="M40" s="250"/>
      <c r="N40" s="250"/>
      <c r="O40" s="250"/>
      <c r="P40" s="250"/>
    </row>
    <row r="41" spans="1:16" x14ac:dyDescent="0.55000000000000004">
      <c r="A41" s="164" t="s">
        <v>236</v>
      </c>
      <c r="B41" s="213" t="s">
        <v>237</v>
      </c>
      <c r="C41" s="247"/>
      <c r="D41" s="247"/>
      <c r="E41" s="248">
        <v>150</v>
      </c>
      <c r="F41" s="248">
        <v>180</v>
      </c>
      <c r="G41" s="250">
        <v>7.7</v>
      </c>
      <c r="H41" s="249">
        <v>9.2200000000000006</v>
      </c>
      <c r="I41" s="249">
        <v>8.1</v>
      </c>
      <c r="J41" s="249">
        <v>9.4499999999999993</v>
      </c>
      <c r="K41" s="249">
        <v>15.85</v>
      </c>
      <c r="L41" s="249">
        <v>18.98</v>
      </c>
      <c r="M41" s="249">
        <v>174</v>
      </c>
      <c r="N41" s="249">
        <v>205</v>
      </c>
      <c r="O41" s="249">
        <v>8.99</v>
      </c>
      <c r="P41" s="249">
        <v>10.76</v>
      </c>
    </row>
    <row r="42" spans="1:16" x14ac:dyDescent="0.55000000000000004">
      <c r="A42" s="164"/>
      <c r="B42" s="194" t="s">
        <v>48</v>
      </c>
      <c r="C42" s="229">
        <v>146</v>
      </c>
      <c r="D42" s="229">
        <v>176</v>
      </c>
      <c r="E42" s="229">
        <v>110</v>
      </c>
      <c r="F42" s="229">
        <v>132</v>
      </c>
      <c r="G42" s="250"/>
      <c r="H42" s="250"/>
      <c r="I42" s="250"/>
      <c r="J42" s="250"/>
      <c r="K42" s="250"/>
      <c r="L42" s="250"/>
      <c r="M42" s="250"/>
      <c r="N42" s="250"/>
      <c r="O42" s="250"/>
      <c r="P42" s="250"/>
    </row>
    <row r="43" spans="1:16" x14ac:dyDescent="0.55000000000000004">
      <c r="A43" s="164"/>
      <c r="B43" s="194" t="s">
        <v>49</v>
      </c>
      <c r="C43" s="229">
        <v>157</v>
      </c>
      <c r="D43" s="229">
        <v>189</v>
      </c>
      <c r="E43" s="229">
        <v>110</v>
      </c>
      <c r="F43" s="229">
        <v>132</v>
      </c>
      <c r="G43" s="250"/>
      <c r="H43" s="250"/>
      <c r="I43" s="250"/>
      <c r="J43" s="250"/>
      <c r="K43" s="250"/>
      <c r="L43" s="250"/>
      <c r="M43" s="250"/>
      <c r="N43" s="250"/>
      <c r="O43" s="250"/>
      <c r="P43" s="250"/>
    </row>
    <row r="44" spans="1:16" x14ac:dyDescent="0.55000000000000004">
      <c r="A44" s="164"/>
      <c r="B44" s="194" t="s">
        <v>50</v>
      </c>
      <c r="C44" s="229">
        <v>169</v>
      </c>
      <c r="D44" s="229">
        <v>203</v>
      </c>
      <c r="E44" s="229">
        <v>110</v>
      </c>
      <c r="F44" s="229">
        <v>132</v>
      </c>
      <c r="G44" s="250"/>
      <c r="H44" s="250"/>
      <c r="I44" s="250"/>
      <c r="J44" s="250"/>
      <c r="K44" s="250"/>
      <c r="L44" s="250"/>
      <c r="M44" s="250"/>
      <c r="N44" s="250"/>
      <c r="O44" s="250"/>
      <c r="P44" s="250"/>
    </row>
    <row r="45" spans="1:16" x14ac:dyDescent="0.55000000000000004">
      <c r="A45" s="164"/>
      <c r="B45" s="194" t="s">
        <v>51</v>
      </c>
      <c r="C45" s="229">
        <v>184</v>
      </c>
      <c r="D45" s="229">
        <v>220</v>
      </c>
      <c r="E45" s="229">
        <v>110</v>
      </c>
      <c r="F45" s="229">
        <v>132</v>
      </c>
      <c r="G45" s="250"/>
      <c r="H45" s="250"/>
      <c r="I45" s="250"/>
      <c r="J45" s="250"/>
      <c r="K45" s="250"/>
      <c r="L45" s="250"/>
      <c r="M45" s="250"/>
      <c r="N45" s="250"/>
      <c r="O45" s="250"/>
      <c r="P45" s="250"/>
    </row>
    <row r="46" spans="1:16" x14ac:dyDescent="0.55000000000000004">
      <c r="A46" s="164"/>
      <c r="B46" s="191" t="s">
        <v>52</v>
      </c>
      <c r="C46" s="229">
        <v>110</v>
      </c>
      <c r="D46" s="229">
        <v>132</v>
      </c>
      <c r="E46" s="229">
        <v>110</v>
      </c>
      <c r="F46" s="229">
        <v>132</v>
      </c>
      <c r="G46" s="250"/>
      <c r="H46" s="250"/>
      <c r="I46" s="250"/>
      <c r="J46" s="250"/>
      <c r="K46" s="250"/>
      <c r="L46" s="250"/>
      <c r="M46" s="250"/>
      <c r="N46" s="250"/>
      <c r="O46" s="250"/>
      <c r="P46" s="250"/>
    </row>
    <row r="47" spans="1:16" x14ac:dyDescent="0.55000000000000004">
      <c r="A47" s="164"/>
      <c r="B47" s="191" t="s">
        <v>44</v>
      </c>
      <c r="C47" s="229">
        <v>8</v>
      </c>
      <c r="D47" s="229">
        <v>10</v>
      </c>
      <c r="E47" s="196">
        <v>7</v>
      </c>
      <c r="F47" s="229">
        <v>8</v>
      </c>
      <c r="G47" s="250"/>
      <c r="H47" s="250"/>
      <c r="I47" s="250"/>
      <c r="J47" s="250"/>
      <c r="K47" s="250"/>
      <c r="L47" s="250"/>
      <c r="M47" s="250"/>
      <c r="N47" s="250"/>
      <c r="O47" s="250"/>
      <c r="P47" s="250"/>
    </row>
    <row r="48" spans="1:16" ht="50.25" customHeight="1" x14ac:dyDescent="0.55000000000000004">
      <c r="A48" s="164"/>
      <c r="B48" s="191" t="s">
        <v>45</v>
      </c>
      <c r="C48" s="229">
        <v>7</v>
      </c>
      <c r="D48" s="229">
        <v>8</v>
      </c>
      <c r="E48" s="196">
        <v>7</v>
      </c>
      <c r="F48" s="229">
        <v>8</v>
      </c>
      <c r="G48" s="250"/>
      <c r="H48" s="250"/>
      <c r="I48" s="250"/>
      <c r="J48" s="250"/>
      <c r="K48" s="250"/>
      <c r="L48" s="250"/>
      <c r="M48" s="250"/>
      <c r="N48" s="250"/>
      <c r="O48" s="250"/>
      <c r="P48" s="250"/>
    </row>
    <row r="49" spans="1:16" ht="42.75" customHeight="1" x14ac:dyDescent="0.55000000000000004">
      <c r="A49" s="164"/>
      <c r="B49" s="192" t="s">
        <v>41</v>
      </c>
      <c r="C49" s="229">
        <v>15</v>
      </c>
      <c r="D49" s="229">
        <v>18</v>
      </c>
      <c r="E49" s="181">
        <v>12</v>
      </c>
      <c r="F49" s="181">
        <v>14</v>
      </c>
      <c r="G49" s="181"/>
      <c r="H49" s="250"/>
      <c r="I49" s="250"/>
      <c r="J49" s="250"/>
      <c r="K49" s="250"/>
      <c r="L49" s="250"/>
      <c r="M49" s="250"/>
      <c r="N49" s="250"/>
      <c r="O49" s="250"/>
      <c r="P49" s="250"/>
    </row>
    <row r="50" spans="1:16" x14ac:dyDescent="0.55000000000000004">
      <c r="A50" s="164"/>
      <c r="B50" s="192" t="s">
        <v>42</v>
      </c>
      <c r="C50" s="229">
        <v>16</v>
      </c>
      <c r="D50" s="229">
        <v>19</v>
      </c>
      <c r="E50" s="181">
        <v>12</v>
      </c>
      <c r="F50" s="181">
        <v>14</v>
      </c>
      <c r="G50" s="181"/>
      <c r="H50" s="250"/>
      <c r="I50" s="250"/>
      <c r="J50" s="250"/>
      <c r="K50" s="250"/>
      <c r="L50" s="250"/>
      <c r="M50" s="250"/>
      <c r="N50" s="250"/>
      <c r="O50" s="250"/>
      <c r="P50" s="250"/>
    </row>
    <row r="51" spans="1:16" x14ac:dyDescent="0.55000000000000004">
      <c r="A51" s="164"/>
      <c r="B51" s="192" t="s">
        <v>43</v>
      </c>
      <c r="C51" s="229">
        <v>12</v>
      </c>
      <c r="D51" s="229">
        <v>14</v>
      </c>
      <c r="E51" s="181">
        <v>12</v>
      </c>
      <c r="F51" s="181">
        <v>14</v>
      </c>
      <c r="G51" s="181"/>
      <c r="H51" s="250"/>
      <c r="I51" s="250"/>
      <c r="J51" s="250"/>
      <c r="K51" s="250"/>
      <c r="L51" s="250"/>
      <c r="M51" s="250"/>
      <c r="N51" s="250"/>
      <c r="O51" s="250"/>
      <c r="P51" s="250"/>
    </row>
    <row r="52" spans="1:16" x14ac:dyDescent="0.55000000000000004">
      <c r="A52" s="164"/>
      <c r="B52" s="191" t="s">
        <v>102</v>
      </c>
      <c r="C52" s="229">
        <v>36</v>
      </c>
      <c r="D52" s="229">
        <v>42</v>
      </c>
      <c r="E52" s="229">
        <v>31</v>
      </c>
      <c r="F52" s="229">
        <v>37</v>
      </c>
      <c r="G52" s="250"/>
      <c r="H52" s="250"/>
      <c r="I52" s="250"/>
      <c r="J52" s="250"/>
      <c r="K52" s="250"/>
      <c r="L52" s="250"/>
      <c r="M52" s="250"/>
      <c r="N52" s="250"/>
      <c r="O52" s="250"/>
      <c r="P52" s="250"/>
    </row>
    <row r="53" spans="1:16" x14ac:dyDescent="0.55000000000000004">
      <c r="A53" s="164"/>
      <c r="B53" s="71" t="s">
        <v>40</v>
      </c>
      <c r="C53" s="229">
        <v>4</v>
      </c>
      <c r="D53" s="229">
        <v>4.5</v>
      </c>
      <c r="E53" s="196">
        <v>4</v>
      </c>
      <c r="F53" s="181">
        <v>4.5</v>
      </c>
      <c r="G53" s="250"/>
      <c r="H53" s="250"/>
      <c r="I53" s="250"/>
      <c r="J53" s="250"/>
      <c r="K53" s="250"/>
      <c r="L53" s="250"/>
      <c r="M53" s="250"/>
      <c r="N53" s="250"/>
      <c r="O53" s="250"/>
      <c r="P53" s="250"/>
    </row>
    <row r="54" spans="1:16" x14ac:dyDescent="0.55000000000000004">
      <c r="A54" s="164" t="s">
        <v>238</v>
      </c>
      <c r="B54" s="193" t="s">
        <v>239</v>
      </c>
      <c r="C54" s="193"/>
      <c r="D54" s="193"/>
      <c r="E54" s="211">
        <v>150</v>
      </c>
      <c r="F54" s="211">
        <v>200</v>
      </c>
      <c r="G54" s="50">
        <v>0.06</v>
      </c>
      <c r="H54" s="50">
        <v>0.08</v>
      </c>
      <c r="I54" s="50">
        <v>0.06</v>
      </c>
      <c r="J54" s="50">
        <v>0.08</v>
      </c>
      <c r="K54" s="50">
        <v>9.4499999999999993</v>
      </c>
      <c r="L54" s="50">
        <v>14.93</v>
      </c>
      <c r="M54" s="50">
        <v>39</v>
      </c>
      <c r="N54" s="50">
        <v>61</v>
      </c>
      <c r="O54" s="50">
        <v>1.5</v>
      </c>
      <c r="P54" s="50">
        <v>2</v>
      </c>
    </row>
    <row r="55" spans="1:16" x14ac:dyDescent="0.55000000000000004">
      <c r="A55" s="164"/>
      <c r="B55" s="191" t="s">
        <v>136</v>
      </c>
      <c r="C55" s="51">
        <v>17</v>
      </c>
      <c r="D55" s="51">
        <v>23</v>
      </c>
      <c r="E55" s="51">
        <v>15</v>
      </c>
      <c r="F55" s="51">
        <v>20</v>
      </c>
      <c r="G55" s="50"/>
      <c r="H55" s="50"/>
      <c r="I55" s="50"/>
      <c r="J55" s="50"/>
      <c r="K55" s="50"/>
      <c r="L55" s="50"/>
      <c r="M55" s="50"/>
      <c r="N55" s="50"/>
      <c r="O55" s="50"/>
      <c r="P55" s="50"/>
    </row>
    <row r="56" spans="1:16" x14ac:dyDescent="0.55000000000000004">
      <c r="A56" s="164"/>
      <c r="B56" s="151" t="s">
        <v>22</v>
      </c>
      <c r="C56" s="51">
        <v>8</v>
      </c>
      <c r="D56" s="51">
        <v>13</v>
      </c>
      <c r="E56" s="51">
        <v>8</v>
      </c>
      <c r="F56" s="51">
        <v>13</v>
      </c>
      <c r="G56" s="50"/>
      <c r="H56" s="50"/>
      <c r="I56" s="50"/>
      <c r="J56" s="50"/>
      <c r="K56" s="50"/>
      <c r="L56" s="50"/>
      <c r="M56" s="50"/>
      <c r="N56" s="50"/>
      <c r="O56" s="50"/>
      <c r="P56" s="50"/>
    </row>
    <row r="57" spans="1:16" x14ac:dyDescent="0.55000000000000004">
      <c r="A57" s="164" t="s">
        <v>240</v>
      </c>
      <c r="B57" s="213" t="s">
        <v>64</v>
      </c>
      <c r="C57" s="247">
        <v>40</v>
      </c>
      <c r="D57" s="247">
        <v>50</v>
      </c>
      <c r="E57" s="248">
        <v>40</v>
      </c>
      <c r="F57" s="248">
        <v>50</v>
      </c>
      <c r="G57" s="249">
        <v>1.64</v>
      </c>
      <c r="H57" s="249">
        <v>2.2999999999999998</v>
      </c>
      <c r="I57" s="249">
        <v>0.48</v>
      </c>
      <c r="J57" s="249">
        <v>0.6</v>
      </c>
      <c r="K57" s="249">
        <v>13.36</v>
      </c>
      <c r="L57" s="249">
        <v>16.7</v>
      </c>
      <c r="M57" s="249">
        <f>G57*4+I57*9+K57*4</f>
        <v>64.319999999999993</v>
      </c>
      <c r="N57" s="249">
        <f>H57*4+J57*9+L57*4</f>
        <v>81.399999999999991</v>
      </c>
      <c r="O57" s="249">
        <v>0</v>
      </c>
      <c r="P57" s="249">
        <v>0</v>
      </c>
    </row>
    <row r="58" spans="1:16" x14ac:dyDescent="0.55000000000000004">
      <c r="A58" s="164"/>
      <c r="B58" s="213" t="s">
        <v>32</v>
      </c>
      <c r="C58" s="247"/>
      <c r="D58" s="247"/>
      <c r="E58" s="224">
        <f t="shared" ref="E58:P58" si="2">E22+E27+E41+E54+E57</f>
        <v>540</v>
      </c>
      <c r="F58" s="224">
        <f t="shared" si="2"/>
        <v>690</v>
      </c>
      <c r="G58" s="224">
        <f t="shared" si="2"/>
        <v>15.9</v>
      </c>
      <c r="H58" s="224">
        <f t="shared" si="2"/>
        <v>20.18</v>
      </c>
      <c r="I58" s="224">
        <f t="shared" si="2"/>
        <v>18.600000000000001</v>
      </c>
      <c r="J58" s="224">
        <f t="shared" si="2"/>
        <v>21.849999999999998</v>
      </c>
      <c r="K58" s="224">
        <f t="shared" si="2"/>
        <v>46.989999999999995</v>
      </c>
      <c r="L58" s="224">
        <f t="shared" si="2"/>
        <v>62.099999999999994</v>
      </c>
      <c r="M58" s="224">
        <f t="shared" si="2"/>
        <v>445.28000000000003</v>
      </c>
      <c r="N58" s="224">
        <f t="shared" si="2"/>
        <v>556.20000000000005</v>
      </c>
      <c r="O58" s="224">
        <f t="shared" si="2"/>
        <v>15.54</v>
      </c>
      <c r="P58" s="224">
        <f t="shared" si="2"/>
        <v>19.420000000000002</v>
      </c>
    </row>
    <row r="59" spans="1:16" x14ac:dyDescent="0.55000000000000004">
      <c r="A59" s="164"/>
      <c r="B59" s="71" t="s">
        <v>65</v>
      </c>
      <c r="C59" s="229"/>
      <c r="D59" s="229"/>
      <c r="E59" s="229"/>
      <c r="F59" s="229"/>
      <c r="G59" s="250"/>
      <c r="H59" s="250"/>
      <c r="I59" s="250"/>
      <c r="J59" s="250"/>
      <c r="K59" s="250"/>
      <c r="L59" s="250"/>
      <c r="M59" s="250"/>
      <c r="N59" s="250"/>
      <c r="O59" s="250"/>
      <c r="P59" s="250"/>
    </row>
    <row r="60" spans="1:16" ht="39" customHeight="1" x14ac:dyDescent="0.55000000000000004">
      <c r="A60" s="164" t="s">
        <v>241</v>
      </c>
      <c r="B60" s="215" t="s">
        <v>242</v>
      </c>
      <c r="C60" s="198"/>
      <c r="D60" s="198"/>
      <c r="E60" s="199">
        <v>200</v>
      </c>
      <c r="F60" s="199">
        <v>240</v>
      </c>
      <c r="G60" s="205">
        <v>6.67</v>
      </c>
      <c r="H60" s="202">
        <v>8</v>
      </c>
      <c r="I60" s="202">
        <v>5.92</v>
      </c>
      <c r="J60" s="202">
        <v>7.1</v>
      </c>
      <c r="K60" s="202">
        <v>20.45</v>
      </c>
      <c r="L60" s="202">
        <v>24.54</v>
      </c>
      <c r="M60" s="202">
        <v>192</v>
      </c>
      <c r="N60" s="202">
        <v>230.4</v>
      </c>
      <c r="O60" s="202">
        <v>30</v>
      </c>
      <c r="P60" s="202">
        <v>36</v>
      </c>
    </row>
    <row r="61" spans="1:16" x14ac:dyDescent="0.55000000000000004">
      <c r="A61" s="164"/>
      <c r="B61" s="215" t="s">
        <v>150</v>
      </c>
      <c r="C61" s="198"/>
      <c r="D61" s="198"/>
      <c r="E61" s="199">
        <v>15</v>
      </c>
      <c r="F61" s="199">
        <v>20</v>
      </c>
      <c r="G61" s="185">
        <v>0.64</v>
      </c>
      <c r="H61" s="185">
        <v>0.66</v>
      </c>
      <c r="I61" s="185">
        <v>1.1599999999999999</v>
      </c>
      <c r="J61" s="185">
        <v>1.29</v>
      </c>
      <c r="K61" s="185">
        <v>2.11</v>
      </c>
      <c r="L61" s="185">
        <v>2.3199999999999998</v>
      </c>
      <c r="M61" s="185">
        <v>19</v>
      </c>
      <c r="N61" s="185">
        <v>20</v>
      </c>
      <c r="O61" s="185">
        <v>0.13</v>
      </c>
      <c r="P61" s="185">
        <v>0.13</v>
      </c>
    </row>
    <row r="62" spans="1:16" x14ac:dyDescent="0.55000000000000004">
      <c r="A62" s="164"/>
      <c r="B62" s="194" t="s">
        <v>40</v>
      </c>
      <c r="C62" s="201">
        <v>3.5</v>
      </c>
      <c r="D62" s="201">
        <v>4</v>
      </c>
      <c r="E62" s="201">
        <v>3.5</v>
      </c>
      <c r="F62" s="201">
        <v>4</v>
      </c>
      <c r="G62" s="205"/>
      <c r="H62" s="205"/>
      <c r="I62" s="205"/>
      <c r="J62" s="205"/>
      <c r="K62" s="205"/>
      <c r="L62" s="205"/>
      <c r="M62" s="205"/>
      <c r="N62" s="205"/>
      <c r="O62" s="205"/>
      <c r="P62" s="205"/>
    </row>
    <row r="63" spans="1:16" ht="36.75" customHeight="1" x14ac:dyDescent="0.55000000000000004">
      <c r="A63" s="164"/>
      <c r="B63" s="194" t="s">
        <v>29</v>
      </c>
      <c r="C63" s="201">
        <v>2</v>
      </c>
      <c r="D63" s="201">
        <v>3</v>
      </c>
      <c r="E63" s="201">
        <v>2</v>
      </c>
      <c r="F63" s="201">
        <v>3</v>
      </c>
      <c r="G63" s="205"/>
      <c r="H63" s="202"/>
      <c r="I63" s="202"/>
      <c r="J63" s="202"/>
      <c r="K63" s="202"/>
      <c r="L63" s="202"/>
      <c r="M63" s="202"/>
      <c r="N63" s="202"/>
      <c r="O63" s="202"/>
      <c r="P63" s="202"/>
    </row>
    <row r="64" spans="1:16" x14ac:dyDescent="0.55000000000000004">
      <c r="A64" s="164"/>
      <c r="B64" s="194" t="s">
        <v>19</v>
      </c>
      <c r="C64" s="201">
        <v>16</v>
      </c>
      <c r="D64" s="201">
        <v>20</v>
      </c>
      <c r="E64" s="201">
        <v>16</v>
      </c>
      <c r="F64" s="201">
        <v>20</v>
      </c>
      <c r="G64" s="205"/>
      <c r="H64" s="205"/>
      <c r="I64" s="205"/>
      <c r="J64" s="205"/>
      <c r="K64" s="205"/>
      <c r="L64" s="205"/>
      <c r="M64" s="205"/>
      <c r="N64" s="205"/>
      <c r="O64" s="205"/>
      <c r="P64" s="205"/>
    </row>
    <row r="65" spans="1:16" x14ac:dyDescent="0.55000000000000004">
      <c r="A65" s="164"/>
      <c r="B65" s="194" t="s">
        <v>164</v>
      </c>
      <c r="C65" s="201">
        <v>10</v>
      </c>
      <c r="D65" s="201">
        <v>15</v>
      </c>
      <c r="E65" s="201">
        <v>10</v>
      </c>
      <c r="F65" s="201">
        <v>15</v>
      </c>
      <c r="G65" s="205"/>
      <c r="H65" s="202"/>
      <c r="I65" s="202"/>
      <c r="J65" s="202"/>
      <c r="K65" s="202"/>
      <c r="L65" s="202"/>
      <c r="M65" s="202"/>
      <c r="N65" s="202"/>
      <c r="O65" s="202"/>
      <c r="P65" s="202"/>
    </row>
    <row r="66" spans="1:16" x14ac:dyDescent="0.55000000000000004">
      <c r="A66" s="164"/>
      <c r="B66" s="194" t="s">
        <v>20</v>
      </c>
      <c r="C66" s="201">
        <v>27</v>
      </c>
      <c r="D66" s="201">
        <v>32</v>
      </c>
      <c r="E66" s="201">
        <v>27</v>
      </c>
      <c r="F66" s="201">
        <v>32</v>
      </c>
      <c r="G66" s="205"/>
      <c r="H66" s="202"/>
      <c r="I66" s="202"/>
      <c r="J66" s="202"/>
      <c r="K66" s="202"/>
      <c r="L66" s="202"/>
      <c r="M66" s="202"/>
      <c r="N66" s="202"/>
      <c r="O66" s="202"/>
      <c r="P66" s="202"/>
    </row>
    <row r="67" spans="1:16" x14ac:dyDescent="0.55000000000000004">
      <c r="A67" s="164"/>
      <c r="B67" s="190" t="s">
        <v>38</v>
      </c>
      <c r="C67" s="201">
        <v>241</v>
      </c>
      <c r="D67" s="201">
        <v>290</v>
      </c>
      <c r="E67" s="201">
        <v>193</v>
      </c>
      <c r="F67" s="201">
        <v>232</v>
      </c>
      <c r="G67" s="205"/>
      <c r="H67" s="202"/>
      <c r="I67" s="202"/>
      <c r="J67" s="202"/>
      <c r="K67" s="202"/>
      <c r="L67" s="202"/>
      <c r="M67" s="202"/>
      <c r="N67" s="202"/>
      <c r="O67" s="202"/>
      <c r="P67" s="202"/>
    </row>
    <row r="68" spans="1:16" x14ac:dyDescent="0.55000000000000004">
      <c r="A68" s="164"/>
      <c r="B68" s="191" t="s">
        <v>39</v>
      </c>
      <c r="C68" s="201">
        <v>203</v>
      </c>
      <c r="D68" s="201">
        <v>244</v>
      </c>
      <c r="E68" s="201">
        <v>193</v>
      </c>
      <c r="F68" s="201">
        <v>232</v>
      </c>
      <c r="G68" s="205"/>
      <c r="H68" s="202"/>
      <c r="I68" s="202"/>
      <c r="J68" s="202"/>
      <c r="K68" s="202"/>
      <c r="L68" s="202"/>
      <c r="M68" s="202"/>
      <c r="N68" s="202"/>
      <c r="O68" s="202"/>
      <c r="P68" s="202"/>
    </row>
    <row r="69" spans="1:16" x14ac:dyDescent="0.55000000000000004">
      <c r="A69" s="164"/>
      <c r="B69" s="194" t="s">
        <v>72</v>
      </c>
      <c r="C69" s="201">
        <v>40</v>
      </c>
      <c r="D69" s="201">
        <v>48</v>
      </c>
      <c r="E69" s="201">
        <v>40</v>
      </c>
      <c r="F69" s="201">
        <v>48</v>
      </c>
      <c r="G69" s="205"/>
      <c r="H69" s="202"/>
      <c r="I69" s="202"/>
      <c r="J69" s="202"/>
      <c r="K69" s="202"/>
      <c r="L69" s="202"/>
      <c r="M69" s="202"/>
      <c r="N69" s="202"/>
      <c r="O69" s="202"/>
      <c r="P69" s="202"/>
    </row>
    <row r="70" spans="1:16" x14ac:dyDescent="0.55000000000000004">
      <c r="A70" s="164"/>
      <c r="B70" s="194" t="s">
        <v>19</v>
      </c>
      <c r="C70" s="201">
        <v>0.8</v>
      </c>
      <c r="D70" s="201">
        <v>1</v>
      </c>
      <c r="E70" s="201">
        <v>0.8</v>
      </c>
      <c r="F70" s="201">
        <v>1</v>
      </c>
      <c r="G70" s="205"/>
      <c r="H70" s="202"/>
      <c r="I70" s="202"/>
      <c r="J70" s="202"/>
      <c r="K70" s="202"/>
      <c r="L70" s="202"/>
      <c r="M70" s="202"/>
      <c r="N70" s="202"/>
      <c r="O70" s="202"/>
      <c r="P70" s="202"/>
    </row>
    <row r="71" spans="1:16" x14ac:dyDescent="0.55000000000000004">
      <c r="A71" s="164"/>
      <c r="B71" s="194" t="s">
        <v>29</v>
      </c>
      <c r="C71" s="201">
        <v>0.8</v>
      </c>
      <c r="D71" s="201">
        <v>1</v>
      </c>
      <c r="E71" s="201">
        <v>0.8</v>
      </c>
      <c r="F71" s="201">
        <v>1</v>
      </c>
      <c r="G71" s="205"/>
      <c r="H71" s="202"/>
      <c r="I71" s="202"/>
      <c r="J71" s="202"/>
      <c r="K71" s="202"/>
      <c r="L71" s="202"/>
      <c r="M71" s="202"/>
      <c r="N71" s="202"/>
      <c r="O71" s="202"/>
      <c r="P71" s="202"/>
    </row>
    <row r="72" spans="1:16" x14ac:dyDescent="0.55000000000000004">
      <c r="A72" s="164"/>
      <c r="B72" s="194" t="s">
        <v>72</v>
      </c>
      <c r="C72" s="201">
        <v>15</v>
      </c>
      <c r="D72" s="201">
        <v>20</v>
      </c>
      <c r="E72" s="201">
        <v>15</v>
      </c>
      <c r="F72" s="201">
        <v>20</v>
      </c>
      <c r="G72" s="205"/>
      <c r="H72" s="202"/>
      <c r="I72" s="202"/>
      <c r="J72" s="202"/>
      <c r="K72" s="202"/>
      <c r="L72" s="202"/>
      <c r="M72" s="202"/>
      <c r="N72" s="202"/>
      <c r="O72" s="202"/>
      <c r="P72" s="202"/>
    </row>
    <row r="73" spans="1:16" s="186" customFormat="1" x14ac:dyDescent="0.55000000000000004">
      <c r="A73" s="164"/>
      <c r="B73" s="191" t="s">
        <v>44</v>
      </c>
      <c r="C73" s="229">
        <v>18</v>
      </c>
      <c r="D73" s="229">
        <v>21</v>
      </c>
      <c r="E73" s="196">
        <v>15</v>
      </c>
      <c r="F73" s="229">
        <v>18</v>
      </c>
      <c r="G73" s="205"/>
      <c r="H73" s="202"/>
      <c r="I73" s="202"/>
      <c r="J73" s="202"/>
      <c r="K73" s="202"/>
      <c r="L73" s="202"/>
      <c r="M73" s="202"/>
      <c r="N73" s="202"/>
      <c r="O73" s="202"/>
      <c r="P73" s="202"/>
    </row>
    <row r="74" spans="1:16" s="186" customFormat="1" x14ac:dyDescent="0.55000000000000004">
      <c r="A74" s="164"/>
      <c r="B74" s="191" t="s">
        <v>45</v>
      </c>
      <c r="C74" s="229">
        <v>15</v>
      </c>
      <c r="D74" s="229">
        <v>18</v>
      </c>
      <c r="E74" s="196">
        <v>15</v>
      </c>
      <c r="F74" s="229">
        <v>18</v>
      </c>
      <c r="G74" s="205"/>
      <c r="H74" s="202"/>
      <c r="I74" s="202"/>
      <c r="J74" s="202"/>
      <c r="K74" s="202"/>
      <c r="L74" s="202"/>
      <c r="M74" s="202"/>
      <c r="N74" s="202"/>
      <c r="O74" s="202"/>
      <c r="P74" s="202"/>
    </row>
    <row r="75" spans="1:16" s="186" customFormat="1" ht="36" customHeight="1" x14ac:dyDescent="0.55000000000000004">
      <c r="A75" s="164"/>
      <c r="B75" s="192" t="s">
        <v>41</v>
      </c>
      <c r="C75" s="229">
        <v>25</v>
      </c>
      <c r="D75" s="229">
        <v>30</v>
      </c>
      <c r="E75" s="181">
        <v>20</v>
      </c>
      <c r="F75" s="181">
        <v>24</v>
      </c>
      <c r="G75" s="205"/>
      <c r="H75" s="202"/>
      <c r="I75" s="202"/>
      <c r="J75" s="202"/>
      <c r="K75" s="202"/>
      <c r="L75" s="202"/>
      <c r="M75" s="202"/>
      <c r="N75" s="202"/>
      <c r="O75" s="202"/>
      <c r="P75" s="202"/>
    </row>
    <row r="76" spans="1:16" s="186" customFormat="1" x14ac:dyDescent="0.55000000000000004">
      <c r="A76" s="164"/>
      <c r="B76" s="192" t="s">
        <v>42</v>
      </c>
      <c r="C76" s="229">
        <v>27</v>
      </c>
      <c r="D76" s="229">
        <v>32</v>
      </c>
      <c r="E76" s="181">
        <v>20</v>
      </c>
      <c r="F76" s="181">
        <v>24</v>
      </c>
      <c r="G76" s="205"/>
      <c r="H76" s="202"/>
      <c r="I76" s="202"/>
      <c r="J76" s="202"/>
      <c r="K76" s="202"/>
      <c r="L76" s="202"/>
      <c r="M76" s="202"/>
      <c r="N76" s="202"/>
      <c r="O76" s="202"/>
      <c r="P76" s="202"/>
    </row>
    <row r="77" spans="1:16" s="186" customFormat="1" x14ac:dyDescent="0.55000000000000004">
      <c r="A77" s="164"/>
      <c r="B77" s="192" t="s">
        <v>43</v>
      </c>
      <c r="C77" s="229">
        <v>20</v>
      </c>
      <c r="D77" s="229">
        <v>24</v>
      </c>
      <c r="E77" s="181">
        <v>20</v>
      </c>
      <c r="F77" s="181">
        <v>24</v>
      </c>
      <c r="G77" s="205"/>
      <c r="H77" s="202"/>
      <c r="I77" s="202"/>
      <c r="J77" s="202"/>
      <c r="K77" s="202"/>
      <c r="L77" s="202"/>
      <c r="M77" s="202"/>
      <c r="N77" s="202"/>
      <c r="O77" s="202"/>
      <c r="P77" s="202"/>
    </row>
    <row r="78" spans="1:16" s="150" customFormat="1" x14ac:dyDescent="0.55000000000000004">
      <c r="A78" s="164" t="s">
        <v>243</v>
      </c>
      <c r="B78" s="215" t="s">
        <v>244</v>
      </c>
      <c r="C78" s="198"/>
      <c r="D78" s="198"/>
      <c r="E78" s="199">
        <v>60</v>
      </c>
      <c r="F78" s="199">
        <v>60</v>
      </c>
      <c r="G78" s="205">
        <v>5.18</v>
      </c>
      <c r="H78" s="202">
        <v>5.18</v>
      </c>
      <c r="I78" s="202">
        <v>5.92</v>
      </c>
      <c r="J78" s="202">
        <v>5.92</v>
      </c>
      <c r="K78" s="202">
        <v>26.19</v>
      </c>
      <c r="L78" s="202">
        <v>26.19</v>
      </c>
      <c r="M78" s="202">
        <v>191</v>
      </c>
      <c r="N78" s="202">
        <v>191</v>
      </c>
      <c r="O78" s="202">
        <v>0.1</v>
      </c>
      <c r="P78" s="202">
        <v>0.1</v>
      </c>
    </row>
    <row r="79" spans="1:16" s="150" customFormat="1" x14ac:dyDescent="0.55000000000000004">
      <c r="A79" s="164"/>
      <c r="B79" s="194" t="s">
        <v>40</v>
      </c>
      <c r="C79" s="201">
        <v>0.2</v>
      </c>
      <c r="D79" s="201">
        <v>0.2</v>
      </c>
      <c r="E79" s="201">
        <v>0.2</v>
      </c>
      <c r="F79" s="201">
        <v>0.2</v>
      </c>
      <c r="G79" s="205"/>
      <c r="H79" s="202"/>
      <c r="I79" s="202"/>
      <c r="J79" s="202"/>
      <c r="K79" s="202"/>
      <c r="L79" s="202"/>
      <c r="M79" s="202"/>
      <c r="N79" s="202"/>
      <c r="O79" s="202"/>
      <c r="P79" s="202"/>
    </row>
    <row r="80" spans="1:16" s="150" customFormat="1" x14ac:dyDescent="0.55000000000000004">
      <c r="A80" s="164"/>
      <c r="B80" s="194" t="s">
        <v>29</v>
      </c>
      <c r="C80" s="201">
        <v>2</v>
      </c>
      <c r="D80" s="201">
        <v>2</v>
      </c>
      <c r="E80" s="201">
        <v>2</v>
      </c>
      <c r="F80" s="201">
        <v>2</v>
      </c>
      <c r="G80" s="205"/>
      <c r="H80" s="202"/>
      <c r="I80" s="202"/>
      <c r="J80" s="202"/>
      <c r="K80" s="202"/>
      <c r="L80" s="202"/>
      <c r="M80" s="202"/>
      <c r="N80" s="202"/>
      <c r="O80" s="202"/>
      <c r="P80" s="202"/>
    </row>
    <row r="81" spans="1:16" s="150" customFormat="1" x14ac:dyDescent="0.55000000000000004">
      <c r="A81" s="164"/>
      <c r="B81" s="194" t="s">
        <v>19</v>
      </c>
      <c r="C81" s="201">
        <v>37</v>
      </c>
      <c r="D81" s="201">
        <v>37</v>
      </c>
      <c r="E81" s="201">
        <v>37</v>
      </c>
      <c r="F81" s="201">
        <v>37</v>
      </c>
      <c r="G81" s="205"/>
      <c r="H81" s="202"/>
      <c r="I81" s="202"/>
      <c r="J81" s="202"/>
      <c r="K81" s="202"/>
      <c r="L81" s="202"/>
      <c r="M81" s="202"/>
      <c r="N81" s="202"/>
      <c r="O81" s="202"/>
      <c r="P81" s="202"/>
    </row>
    <row r="82" spans="1:16" s="150" customFormat="1" x14ac:dyDescent="0.55000000000000004">
      <c r="A82" s="164"/>
      <c r="B82" s="194" t="s">
        <v>20</v>
      </c>
      <c r="C82" s="201">
        <v>8</v>
      </c>
      <c r="D82" s="201">
        <v>8</v>
      </c>
      <c r="E82" s="201">
        <v>8</v>
      </c>
      <c r="F82" s="201">
        <v>8</v>
      </c>
      <c r="G82" s="205"/>
      <c r="H82" s="202"/>
      <c r="I82" s="202"/>
      <c r="J82" s="202"/>
      <c r="K82" s="202"/>
      <c r="L82" s="202"/>
      <c r="M82" s="202"/>
      <c r="N82" s="202"/>
      <c r="O82" s="202"/>
      <c r="P82" s="202"/>
    </row>
    <row r="83" spans="1:16" s="150" customFormat="1" x14ac:dyDescent="0.55000000000000004">
      <c r="A83" s="164"/>
      <c r="B83" s="204" t="s">
        <v>71</v>
      </c>
      <c r="C83" s="182">
        <v>0.9</v>
      </c>
      <c r="D83" s="182">
        <v>1</v>
      </c>
      <c r="E83" s="209">
        <v>0.9</v>
      </c>
      <c r="F83" s="209">
        <v>1</v>
      </c>
      <c r="G83" s="205"/>
      <c r="H83" s="202"/>
      <c r="I83" s="202"/>
      <c r="J83" s="202"/>
      <c r="K83" s="202"/>
      <c r="L83" s="202"/>
      <c r="M83" s="202"/>
      <c r="N83" s="202"/>
      <c r="O83" s="202"/>
      <c r="P83" s="202"/>
    </row>
    <row r="84" spans="1:16" s="150" customFormat="1" x14ac:dyDescent="0.55000000000000004">
      <c r="A84" s="164"/>
      <c r="B84" s="194" t="s">
        <v>55</v>
      </c>
      <c r="C84" s="201">
        <v>12</v>
      </c>
      <c r="D84" s="201">
        <v>12</v>
      </c>
      <c r="E84" s="201">
        <v>12</v>
      </c>
      <c r="F84" s="201">
        <v>12</v>
      </c>
      <c r="G84" s="205"/>
      <c r="H84" s="202"/>
      <c r="I84" s="202"/>
      <c r="J84" s="202"/>
      <c r="K84" s="202"/>
      <c r="L84" s="202"/>
      <c r="M84" s="202"/>
      <c r="N84" s="202"/>
      <c r="O84" s="202"/>
      <c r="P84" s="202"/>
    </row>
    <row r="85" spans="1:16" s="150" customFormat="1" x14ac:dyDescent="0.55000000000000004">
      <c r="A85" s="164"/>
      <c r="B85" s="194" t="s">
        <v>22</v>
      </c>
      <c r="C85" s="201">
        <v>3</v>
      </c>
      <c r="D85" s="201">
        <v>3</v>
      </c>
      <c r="E85" s="201">
        <v>3</v>
      </c>
      <c r="F85" s="201">
        <v>3</v>
      </c>
      <c r="G85" s="205"/>
      <c r="H85" s="202"/>
      <c r="I85" s="202"/>
      <c r="J85" s="202"/>
      <c r="K85" s="202"/>
      <c r="L85" s="202"/>
      <c r="M85" s="202"/>
      <c r="N85" s="202"/>
      <c r="O85" s="202"/>
      <c r="P85" s="202"/>
    </row>
    <row r="86" spans="1:16" x14ac:dyDescent="0.55000000000000004">
      <c r="A86" s="164" t="s">
        <v>245</v>
      </c>
      <c r="B86" s="223" t="s">
        <v>120</v>
      </c>
      <c r="C86" s="247"/>
      <c r="D86" s="247"/>
      <c r="E86" s="248">
        <v>180</v>
      </c>
      <c r="F86" s="248">
        <v>200</v>
      </c>
      <c r="G86" s="202">
        <v>0.04</v>
      </c>
      <c r="H86" s="202">
        <v>0.04</v>
      </c>
      <c r="I86" s="202">
        <v>0</v>
      </c>
      <c r="J86" s="202">
        <v>0</v>
      </c>
      <c r="K86" s="202">
        <v>10.1</v>
      </c>
      <c r="L86" s="202">
        <v>13.12</v>
      </c>
      <c r="M86" s="202">
        <v>41</v>
      </c>
      <c r="N86" s="202">
        <v>54</v>
      </c>
      <c r="O86" s="202">
        <v>1.6</v>
      </c>
      <c r="P86" s="202">
        <v>2</v>
      </c>
    </row>
    <row r="87" spans="1:16" x14ac:dyDescent="0.55000000000000004">
      <c r="A87" s="164"/>
      <c r="B87" s="191" t="s">
        <v>75</v>
      </c>
      <c r="C87" s="229">
        <v>0.45</v>
      </c>
      <c r="D87" s="229">
        <v>0.54</v>
      </c>
      <c r="E87" s="229">
        <v>0.45</v>
      </c>
      <c r="F87" s="229">
        <v>0.54</v>
      </c>
      <c r="G87" s="250"/>
      <c r="H87" s="250"/>
      <c r="I87" s="250"/>
      <c r="J87" s="250"/>
      <c r="K87" s="250"/>
      <c r="L87" s="250"/>
      <c r="M87" s="250"/>
      <c r="N87" s="250"/>
      <c r="O87" s="250"/>
      <c r="P87" s="250"/>
    </row>
    <row r="88" spans="1:16" x14ac:dyDescent="0.55000000000000004">
      <c r="A88" s="164"/>
      <c r="B88" s="191" t="s">
        <v>22</v>
      </c>
      <c r="C88" s="229">
        <v>10</v>
      </c>
      <c r="D88" s="229">
        <v>13</v>
      </c>
      <c r="E88" s="229">
        <v>10</v>
      </c>
      <c r="F88" s="229">
        <v>13</v>
      </c>
      <c r="G88" s="250"/>
      <c r="H88" s="250"/>
      <c r="I88" s="250"/>
      <c r="J88" s="250"/>
      <c r="K88" s="250"/>
      <c r="L88" s="250"/>
      <c r="M88" s="250"/>
      <c r="N88" s="250"/>
      <c r="O88" s="250"/>
      <c r="P88" s="250"/>
    </row>
    <row r="89" spans="1:16" x14ac:dyDescent="0.55000000000000004">
      <c r="A89" s="164"/>
      <c r="B89" s="191" t="s">
        <v>121</v>
      </c>
      <c r="C89" s="229">
        <v>5</v>
      </c>
      <c r="D89" s="229">
        <v>6</v>
      </c>
      <c r="E89" s="229">
        <v>4</v>
      </c>
      <c r="F89" s="229">
        <v>5</v>
      </c>
      <c r="G89" s="250"/>
      <c r="H89" s="250"/>
      <c r="I89" s="250"/>
      <c r="J89" s="250"/>
      <c r="K89" s="250"/>
      <c r="L89" s="250"/>
      <c r="M89" s="250"/>
      <c r="N89" s="250"/>
      <c r="O89" s="250"/>
      <c r="P89" s="250"/>
    </row>
    <row r="90" spans="1:16" ht="46.5" customHeight="1" x14ac:dyDescent="0.55000000000000004">
      <c r="A90" s="164" t="s">
        <v>240</v>
      </c>
      <c r="B90" s="213" t="s">
        <v>78</v>
      </c>
      <c r="C90" s="247">
        <v>35</v>
      </c>
      <c r="D90" s="247">
        <v>40</v>
      </c>
      <c r="E90" s="248">
        <v>35</v>
      </c>
      <c r="F90" s="248">
        <v>40</v>
      </c>
      <c r="G90" s="250">
        <v>1.66</v>
      </c>
      <c r="H90" s="250">
        <v>2</v>
      </c>
      <c r="I90" s="250">
        <v>0.28000000000000003</v>
      </c>
      <c r="J90" s="250">
        <v>0.32</v>
      </c>
      <c r="K90" s="250">
        <v>17.22</v>
      </c>
      <c r="L90" s="250">
        <v>19.68</v>
      </c>
      <c r="M90" s="250">
        <f>G90*4+I90*9+K90*4</f>
        <v>78.039999999999992</v>
      </c>
      <c r="N90" s="250">
        <f>H90*4+J90*9+L90*4</f>
        <v>89.6</v>
      </c>
      <c r="O90" s="250">
        <v>0</v>
      </c>
      <c r="P90" s="250">
        <v>0</v>
      </c>
    </row>
    <row r="91" spans="1:16" x14ac:dyDescent="0.55000000000000004">
      <c r="A91" s="164" t="s">
        <v>246</v>
      </c>
      <c r="B91" s="24" t="s">
        <v>77</v>
      </c>
      <c r="C91" s="19">
        <v>93</v>
      </c>
      <c r="D91" s="19">
        <v>93</v>
      </c>
      <c r="E91" s="248">
        <v>93</v>
      </c>
      <c r="F91" s="248">
        <v>93</v>
      </c>
      <c r="G91" s="250">
        <v>0.37</v>
      </c>
      <c r="H91" s="250">
        <v>0.37</v>
      </c>
      <c r="I91" s="250">
        <v>0.37</v>
      </c>
      <c r="J91" s="250">
        <v>0.37</v>
      </c>
      <c r="K91" s="250">
        <v>9.73</v>
      </c>
      <c r="L91" s="250">
        <v>9.73</v>
      </c>
      <c r="M91" s="250">
        <v>41.85</v>
      </c>
      <c r="N91" s="250">
        <v>41.85</v>
      </c>
      <c r="O91" s="250">
        <v>9.3000000000000007</v>
      </c>
      <c r="P91" s="250">
        <v>9.3000000000000007</v>
      </c>
    </row>
    <row r="92" spans="1:16" x14ac:dyDescent="0.55000000000000004">
      <c r="A92" s="164"/>
      <c r="B92" s="213" t="s">
        <v>32</v>
      </c>
      <c r="C92" s="247"/>
      <c r="D92" s="247"/>
      <c r="E92" s="224">
        <f t="shared" ref="E92:P92" si="3">E60+E61+E78+E86+E90+E91</f>
        <v>583</v>
      </c>
      <c r="F92" s="224">
        <f t="shared" si="3"/>
        <v>653</v>
      </c>
      <c r="G92" s="224">
        <f t="shared" si="3"/>
        <v>14.559999999999997</v>
      </c>
      <c r="H92" s="224">
        <f t="shared" si="3"/>
        <v>16.25</v>
      </c>
      <c r="I92" s="224">
        <f t="shared" si="3"/>
        <v>13.649999999999999</v>
      </c>
      <c r="J92" s="224">
        <f t="shared" si="3"/>
        <v>15</v>
      </c>
      <c r="K92" s="224">
        <f t="shared" si="3"/>
        <v>85.8</v>
      </c>
      <c r="L92" s="224">
        <f t="shared" si="3"/>
        <v>95.58</v>
      </c>
      <c r="M92" s="224">
        <f t="shared" si="3"/>
        <v>562.89</v>
      </c>
      <c r="N92" s="224">
        <f t="shared" si="3"/>
        <v>626.85</v>
      </c>
      <c r="O92" s="224">
        <f t="shared" si="3"/>
        <v>41.13</v>
      </c>
      <c r="P92" s="224">
        <f t="shared" si="3"/>
        <v>47.53</v>
      </c>
    </row>
    <row r="93" spans="1:16" x14ac:dyDescent="0.55000000000000004">
      <c r="A93" s="164"/>
      <c r="B93" s="163" t="s">
        <v>79</v>
      </c>
      <c r="C93" s="196"/>
      <c r="D93" s="196"/>
      <c r="E93" s="196"/>
      <c r="F93" s="196"/>
      <c r="G93" s="250"/>
      <c r="H93" s="250"/>
      <c r="I93" s="250"/>
      <c r="J93" s="250"/>
      <c r="K93" s="250"/>
      <c r="L93" s="250"/>
      <c r="M93" s="250"/>
      <c r="N93" s="250"/>
      <c r="O93" s="250"/>
      <c r="P93" s="250"/>
    </row>
    <row r="94" spans="1:16" x14ac:dyDescent="0.55000000000000004">
      <c r="A94" s="164" t="s">
        <v>247</v>
      </c>
      <c r="B94" s="189" t="s">
        <v>81</v>
      </c>
      <c r="C94" s="247">
        <v>154</v>
      </c>
      <c r="D94" s="247">
        <v>154</v>
      </c>
      <c r="E94" s="248">
        <v>150</v>
      </c>
      <c r="F94" s="248">
        <v>150</v>
      </c>
      <c r="G94" s="250">
        <v>4.3600000000000003</v>
      </c>
      <c r="H94" s="250">
        <v>4.3600000000000003</v>
      </c>
      <c r="I94" s="250">
        <v>3.76</v>
      </c>
      <c r="J94" s="250">
        <v>3.76</v>
      </c>
      <c r="K94" s="250">
        <v>6</v>
      </c>
      <c r="L94" s="250">
        <v>6</v>
      </c>
      <c r="M94" s="250">
        <v>79.5</v>
      </c>
      <c r="N94" s="250">
        <v>79.5</v>
      </c>
      <c r="O94" s="250">
        <v>1.06</v>
      </c>
      <c r="P94" s="250">
        <v>1.06</v>
      </c>
    </row>
    <row r="95" spans="1:16" x14ac:dyDescent="0.55000000000000004">
      <c r="A95" s="164"/>
      <c r="B95" s="189" t="s">
        <v>32</v>
      </c>
      <c r="C95" s="247"/>
      <c r="D95" s="247"/>
      <c r="E95" s="224">
        <f>E94</f>
        <v>150</v>
      </c>
      <c r="F95" s="224">
        <f t="shared" ref="F95:P95" si="4">F94</f>
        <v>150</v>
      </c>
      <c r="G95" s="224">
        <f t="shared" si="4"/>
        <v>4.3600000000000003</v>
      </c>
      <c r="H95" s="224">
        <f t="shared" si="4"/>
        <v>4.3600000000000003</v>
      </c>
      <c r="I95" s="224">
        <f t="shared" si="4"/>
        <v>3.76</v>
      </c>
      <c r="J95" s="224">
        <f t="shared" si="4"/>
        <v>3.76</v>
      </c>
      <c r="K95" s="224">
        <f t="shared" si="4"/>
        <v>6</v>
      </c>
      <c r="L95" s="224">
        <f t="shared" si="4"/>
        <v>6</v>
      </c>
      <c r="M95" s="224">
        <f t="shared" si="4"/>
        <v>79.5</v>
      </c>
      <c r="N95" s="224">
        <f t="shared" si="4"/>
        <v>79.5</v>
      </c>
      <c r="O95" s="224">
        <f t="shared" si="4"/>
        <v>1.06</v>
      </c>
      <c r="P95" s="224">
        <f t="shared" si="4"/>
        <v>1.06</v>
      </c>
    </row>
    <row r="96" spans="1:16" x14ac:dyDescent="0.55000000000000004">
      <c r="A96" s="164"/>
      <c r="B96" s="164" t="s">
        <v>82</v>
      </c>
      <c r="C96" s="247"/>
      <c r="D96" s="247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</row>
    <row r="97" spans="1:17" x14ac:dyDescent="0.55000000000000004">
      <c r="A97" s="164"/>
      <c r="B97" s="190" t="s">
        <v>83</v>
      </c>
      <c r="C97" s="229">
        <v>4</v>
      </c>
      <c r="D97" s="229">
        <v>6</v>
      </c>
      <c r="E97" s="248">
        <v>4</v>
      </c>
      <c r="F97" s="248">
        <v>6</v>
      </c>
      <c r="G97" s="250">
        <v>3</v>
      </c>
      <c r="H97" s="250">
        <v>3</v>
      </c>
      <c r="I97" s="250">
        <v>0</v>
      </c>
      <c r="J97" s="250">
        <v>0</v>
      </c>
      <c r="K97" s="250">
        <v>14</v>
      </c>
      <c r="L97" s="250">
        <v>17</v>
      </c>
      <c r="M97" s="250">
        <v>66</v>
      </c>
      <c r="N97" s="250">
        <v>83</v>
      </c>
      <c r="O97" s="250">
        <v>0</v>
      </c>
      <c r="P97" s="250">
        <v>0</v>
      </c>
      <c r="Q97" s="186"/>
    </row>
    <row r="98" spans="1:17" x14ac:dyDescent="0.55000000000000004">
      <c r="A98" s="222"/>
      <c r="B98" s="223" t="s">
        <v>84</v>
      </c>
      <c r="C98" s="247"/>
      <c r="D98" s="247"/>
      <c r="E98" s="224">
        <f t="shared" ref="E98:P98" si="5">E17+E20+E58+E92+E95</f>
        <v>1765</v>
      </c>
      <c r="F98" s="224">
        <f t="shared" si="5"/>
        <v>2069</v>
      </c>
      <c r="G98" s="224">
        <f t="shared" si="5"/>
        <v>42.33</v>
      </c>
      <c r="H98" s="224">
        <f t="shared" si="5"/>
        <v>50.34</v>
      </c>
      <c r="I98" s="224">
        <f t="shared" si="5"/>
        <v>48.75</v>
      </c>
      <c r="J98" s="224">
        <f t="shared" si="5"/>
        <v>57.029999999999994</v>
      </c>
      <c r="K98" s="224">
        <f t="shared" si="5"/>
        <v>192.27999999999997</v>
      </c>
      <c r="L98" s="224">
        <f t="shared" si="5"/>
        <v>228.64</v>
      </c>
      <c r="M98" s="224">
        <f t="shared" si="5"/>
        <v>1445.63</v>
      </c>
      <c r="N98" s="224">
        <f t="shared" si="5"/>
        <v>1708.1200000000001</v>
      </c>
      <c r="O98" s="224">
        <f t="shared" si="5"/>
        <v>61.850000000000009</v>
      </c>
      <c r="P98" s="224">
        <f t="shared" si="5"/>
        <v>72.540000000000006</v>
      </c>
      <c r="Q98" s="186"/>
    </row>
    <row r="99" spans="1:17" x14ac:dyDescent="0.55000000000000004">
      <c r="B99" s="186"/>
      <c r="C99" s="186"/>
      <c r="D99" s="186"/>
      <c r="E99" s="186"/>
      <c r="F99" s="186"/>
      <c r="G99" s="186"/>
      <c r="H99" s="186"/>
      <c r="I99" s="186"/>
      <c r="J99" s="186"/>
      <c r="K99" s="186"/>
      <c r="L99" s="186"/>
      <c r="M99" s="186"/>
      <c r="N99" s="186"/>
      <c r="O99" s="186"/>
      <c r="P99" s="186"/>
      <c r="Q99" s="224"/>
    </row>
    <row r="131" spans="5:6" s="14" customFormat="1" x14ac:dyDescent="0.55000000000000004">
      <c r="E131" s="74"/>
      <c r="F131" s="74"/>
    </row>
  </sheetData>
  <mergeCells count="11">
    <mergeCell ref="K3:L3"/>
    <mergeCell ref="O1:P2"/>
    <mergeCell ref="M1:N2"/>
    <mergeCell ref="O3:P3"/>
    <mergeCell ref="A1:A3"/>
    <mergeCell ref="G1:L2"/>
    <mergeCell ref="C1:D2"/>
    <mergeCell ref="B1:B3"/>
    <mergeCell ref="E1:F2"/>
    <mergeCell ref="G3:H3"/>
    <mergeCell ref="I3:J3"/>
  </mergeCells>
  <pageMargins left="0" right="0" top="0" bottom="0" header="0" footer="0"/>
  <pageSetup paperSize="9" scale="35" orientation="landscape" r:id="rId1"/>
  <rowBreaks count="1" manualBreakCount="1">
    <brk id="42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7"/>
  <sheetViews>
    <sheetView topLeftCell="A100" zoomScale="40" zoomScaleNormal="100" zoomScaleSheetLayoutView="40" workbookViewId="0">
      <selection activeCell="C49" sqref="C49:F49"/>
    </sheetView>
  </sheetViews>
  <sheetFormatPr defaultRowHeight="38.25" x14ac:dyDescent="0.55000000000000004"/>
  <cols>
    <col min="1" max="1" width="25.140625" style="30" bestFit="1" customWidth="1"/>
    <col min="2" max="2" width="109.7109375" style="14" customWidth="1"/>
    <col min="3" max="3" width="19.85546875" style="14" bestFit="1" customWidth="1"/>
    <col min="4" max="4" width="18.42578125" style="14" bestFit="1" customWidth="1"/>
    <col min="5" max="6" width="21" style="74" bestFit="1" customWidth="1"/>
    <col min="7" max="10" width="15" style="14" bestFit="1" customWidth="1"/>
    <col min="11" max="12" width="18" style="14" bestFit="1" customWidth="1"/>
    <col min="13" max="14" width="21" style="14" bestFit="1" customWidth="1"/>
    <col min="15" max="16" width="15" style="14" bestFit="1" customWidth="1"/>
    <col min="17" max="16384" width="9.140625" style="14"/>
  </cols>
  <sheetData>
    <row r="1" spans="1:16" ht="38.25" customHeight="1" x14ac:dyDescent="0.55000000000000004">
      <c r="A1" s="293" t="s">
        <v>0</v>
      </c>
      <c r="B1" s="294" t="s">
        <v>248</v>
      </c>
      <c r="C1" s="293" t="s">
        <v>2</v>
      </c>
      <c r="D1" s="292"/>
      <c r="E1" s="293" t="s">
        <v>2</v>
      </c>
      <c r="F1" s="292"/>
      <c r="G1" s="291" t="s">
        <v>3</v>
      </c>
      <c r="H1" s="291"/>
      <c r="I1" s="291"/>
      <c r="J1" s="291"/>
      <c r="K1" s="291"/>
      <c r="L1" s="291"/>
      <c r="M1" s="293" t="s">
        <v>4</v>
      </c>
      <c r="N1" s="292"/>
      <c r="O1" s="293" t="s">
        <v>5</v>
      </c>
      <c r="P1" s="293"/>
    </row>
    <row r="2" spans="1:16" x14ac:dyDescent="0.55000000000000004">
      <c r="A2" s="293"/>
      <c r="B2" s="295"/>
      <c r="C2" s="292"/>
      <c r="D2" s="292"/>
      <c r="E2" s="292"/>
      <c r="F2" s="292"/>
      <c r="G2" s="291"/>
      <c r="H2" s="291"/>
      <c r="I2" s="291"/>
      <c r="J2" s="291"/>
      <c r="K2" s="291"/>
      <c r="L2" s="291"/>
      <c r="M2" s="292"/>
      <c r="N2" s="292"/>
      <c r="O2" s="293"/>
      <c r="P2" s="293"/>
    </row>
    <row r="3" spans="1:16" ht="78" customHeight="1" x14ac:dyDescent="0.55000000000000004">
      <c r="A3" s="293"/>
      <c r="B3" s="296"/>
      <c r="C3" s="284" t="s">
        <v>6</v>
      </c>
      <c r="D3" s="284" t="s">
        <v>7</v>
      </c>
      <c r="E3" s="284" t="s">
        <v>6</v>
      </c>
      <c r="F3" s="284" t="s">
        <v>7</v>
      </c>
      <c r="G3" s="293" t="s">
        <v>8</v>
      </c>
      <c r="H3" s="293"/>
      <c r="I3" s="293" t="s">
        <v>9</v>
      </c>
      <c r="J3" s="291"/>
      <c r="K3" s="291" t="s">
        <v>10</v>
      </c>
      <c r="L3" s="291"/>
      <c r="M3" s="284"/>
      <c r="N3" s="284"/>
      <c r="O3" s="291" t="s">
        <v>11</v>
      </c>
      <c r="P3" s="291"/>
    </row>
    <row r="4" spans="1:16" x14ac:dyDescent="0.55000000000000004">
      <c r="A4" s="222"/>
      <c r="B4" s="154" t="s">
        <v>12</v>
      </c>
      <c r="C4" s="222" t="s">
        <v>13</v>
      </c>
      <c r="D4" s="222" t="s">
        <v>14</v>
      </c>
      <c r="E4" s="222" t="s">
        <v>15</v>
      </c>
      <c r="F4" s="15" t="s">
        <v>15</v>
      </c>
      <c r="G4" s="15" t="s">
        <v>6</v>
      </c>
      <c r="H4" s="187" t="s">
        <v>7</v>
      </c>
      <c r="I4" s="15" t="s">
        <v>6</v>
      </c>
      <c r="J4" s="187" t="s">
        <v>7</v>
      </c>
      <c r="K4" s="15" t="s">
        <v>6</v>
      </c>
      <c r="L4" s="187" t="s">
        <v>7</v>
      </c>
      <c r="M4" s="15" t="s">
        <v>6</v>
      </c>
      <c r="N4" s="187" t="s">
        <v>7</v>
      </c>
      <c r="O4" s="15" t="s">
        <v>6</v>
      </c>
      <c r="P4" s="187" t="s">
        <v>7</v>
      </c>
    </row>
    <row r="5" spans="1:16" ht="60" customHeight="1" x14ac:dyDescent="0.55000000000000004">
      <c r="A5" s="188" t="s">
        <v>249</v>
      </c>
      <c r="B5" s="223" t="s">
        <v>250</v>
      </c>
      <c r="C5" s="247"/>
      <c r="D5" s="247"/>
      <c r="E5" s="248">
        <v>150</v>
      </c>
      <c r="F5" s="248">
        <v>200</v>
      </c>
      <c r="G5" s="75">
        <v>4.8600000000000003</v>
      </c>
      <c r="H5" s="161">
        <v>6.64</v>
      </c>
      <c r="I5" s="75">
        <v>4.8600000000000003</v>
      </c>
      <c r="J5" s="161">
        <v>6.72</v>
      </c>
      <c r="K5" s="75">
        <v>20.32</v>
      </c>
      <c r="L5" s="161">
        <v>28.19</v>
      </c>
      <c r="M5" s="75">
        <v>145</v>
      </c>
      <c r="N5" s="161">
        <v>199</v>
      </c>
      <c r="O5" s="75">
        <v>1.3</v>
      </c>
      <c r="P5" s="161">
        <v>1.73</v>
      </c>
    </row>
    <row r="6" spans="1:16" x14ac:dyDescent="0.55000000000000004">
      <c r="A6" s="222"/>
      <c r="B6" s="191" t="s">
        <v>251</v>
      </c>
      <c r="C6" s="229">
        <v>19</v>
      </c>
      <c r="D6" s="229">
        <v>27</v>
      </c>
      <c r="E6" s="229">
        <v>19</v>
      </c>
      <c r="F6" s="229">
        <v>27</v>
      </c>
      <c r="G6" s="75"/>
      <c r="H6" s="161"/>
      <c r="I6" s="75"/>
      <c r="J6" s="161"/>
      <c r="K6" s="75"/>
      <c r="L6" s="161"/>
      <c r="M6" s="75"/>
      <c r="N6" s="161"/>
      <c r="O6" s="75"/>
      <c r="P6" s="161"/>
    </row>
    <row r="7" spans="1:16" x14ac:dyDescent="0.55000000000000004">
      <c r="A7" s="222"/>
      <c r="B7" s="191" t="s">
        <v>29</v>
      </c>
      <c r="C7" s="55">
        <v>2.5</v>
      </c>
      <c r="D7" s="55">
        <v>3</v>
      </c>
      <c r="E7" s="49">
        <v>2.5</v>
      </c>
      <c r="F7" s="49">
        <v>3</v>
      </c>
      <c r="G7" s="75"/>
      <c r="H7" s="161"/>
      <c r="I7" s="75"/>
      <c r="J7" s="161"/>
      <c r="K7" s="75"/>
      <c r="L7" s="161"/>
      <c r="M7" s="75"/>
      <c r="N7" s="161"/>
      <c r="O7" s="75"/>
      <c r="P7" s="161"/>
    </row>
    <row r="8" spans="1:16" x14ac:dyDescent="0.55000000000000004">
      <c r="A8" s="222"/>
      <c r="B8" s="191" t="s">
        <v>18</v>
      </c>
      <c r="C8" s="229">
        <v>100</v>
      </c>
      <c r="D8" s="229">
        <v>133</v>
      </c>
      <c r="E8" s="229">
        <v>100</v>
      </c>
      <c r="F8" s="229">
        <v>133</v>
      </c>
      <c r="G8" s="249"/>
      <c r="H8" s="249"/>
      <c r="I8" s="249"/>
      <c r="J8" s="249"/>
      <c r="K8" s="249"/>
      <c r="L8" s="249"/>
      <c r="M8" s="249"/>
      <c r="N8" s="249"/>
      <c r="O8" s="249"/>
      <c r="P8" s="249"/>
    </row>
    <row r="9" spans="1:16" x14ac:dyDescent="0.55000000000000004">
      <c r="A9" s="222"/>
      <c r="B9" s="191" t="s">
        <v>22</v>
      </c>
      <c r="C9" s="229">
        <v>3</v>
      </c>
      <c r="D9" s="229">
        <v>4</v>
      </c>
      <c r="E9" s="229">
        <v>3</v>
      </c>
      <c r="F9" s="229">
        <v>4</v>
      </c>
      <c r="G9" s="249"/>
      <c r="H9" s="249"/>
      <c r="I9" s="249"/>
      <c r="J9" s="249"/>
      <c r="K9" s="249"/>
      <c r="L9" s="249"/>
      <c r="M9" s="249"/>
      <c r="N9" s="249"/>
      <c r="O9" s="249"/>
      <c r="P9" s="249"/>
    </row>
    <row r="10" spans="1:16" x14ac:dyDescent="0.55000000000000004">
      <c r="A10" s="188" t="s">
        <v>252</v>
      </c>
      <c r="B10" s="189" t="s">
        <v>24</v>
      </c>
      <c r="C10" s="247"/>
      <c r="D10" s="247"/>
      <c r="E10" s="248">
        <v>180</v>
      </c>
      <c r="F10" s="248">
        <v>200</v>
      </c>
      <c r="G10" s="249">
        <v>2.4</v>
      </c>
      <c r="H10" s="249">
        <v>3.26</v>
      </c>
      <c r="I10" s="249">
        <v>3.52</v>
      </c>
      <c r="J10" s="249">
        <v>4.4000000000000004</v>
      </c>
      <c r="K10" s="249">
        <v>15.02</v>
      </c>
      <c r="L10" s="249">
        <v>18.29</v>
      </c>
      <c r="M10" s="249">
        <v>101.36</v>
      </c>
      <c r="N10" s="249">
        <v>125.8</v>
      </c>
      <c r="O10" s="249">
        <v>1.31</v>
      </c>
      <c r="P10" s="249">
        <v>1.65</v>
      </c>
    </row>
    <row r="11" spans="1:16" x14ac:dyDescent="0.55000000000000004">
      <c r="A11" s="222"/>
      <c r="B11" s="190" t="s">
        <v>18</v>
      </c>
      <c r="C11" s="229">
        <v>101</v>
      </c>
      <c r="D11" s="229">
        <v>127</v>
      </c>
      <c r="E11" s="229">
        <v>101</v>
      </c>
      <c r="F11" s="229">
        <v>127</v>
      </c>
      <c r="G11" s="161"/>
      <c r="H11" s="161"/>
      <c r="I11" s="161"/>
      <c r="J11" s="161"/>
      <c r="K11" s="161"/>
      <c r="L11" s="161"/>
      <c r="M11" s="161"/>
      <c r="N11" s="161"/>
      <c r="O11" s="161"/>
      <c r="P11" s="161"/>
    </row>
    <row r="12" spans="1:16" x14ac:dyDescent="0.55000000000000004">
      <c r="A12" s="222"/>
      <c r="B12" s="190" t="s">
        <v>25</v>
      </c>
      <c r="C12" s="229">
        <v>2.86</v>
      </c>
      <c r="D12" s="229">
        <v>3.43</v>
      </c>
      <c r="E12" s="229">
        <v>2.86</v>
      </c>
      <c r="F12" s="229">
        <v>3.43</v>
      </c>
      <c r="G12" s="161"/>
      <c r="H12" s="161"/>
      <c r="I12" s="161"/>
      <c r="J12" s="161"/>
      <c r="K12" s="161"/>
      <c r="L12" s="161"/>
      <c r="M12" s="161"/>
      <c r="N12" s="161"/>
      <c r="O12" s="161"/>
      <c r="P12" s="161"/>
    </row>
    <row r="13" spans="1:16" ht="39" customHeight="1" x14ac:dyDescent="0.55000000000000004">
      <c r="A13" s="222"/>
      <c r="B13" s="190" t="s">
        <v>22</v>
      </c>
      <c r="C13" s="229">
        <v>10</v>
      </c>
      <c r="D13" s="229">
        <v>12</v>
      </c>
      <c r="E13" s="229">
        <v>10</v>
      </c>
      <c r="F13" s="229">
        <v>12</v>
      </c>
      <c r="G13" s="161"/>
      <c r="H13" s="161"/>
      <c r="I13" s="161"/>
      <c r="J13" s="161"/>
      <c r="K13" s="161"/>
      <c r="L13" s="161"/>
      <c r="M13" s="161"/>
      <c r="N13" s="161"/>
      <c r="O13" s="161"/>
      <c r="P13" s="161"/>
    </row>
    <row r="14" spans="1:16" x14ac:dyDescent="0.55000000000000004">
      <c r="A14" s="188" t="s">
        <v>253</v>
      </c>
      <c r="B14" s="189" t="s">
        <v>27</v>
      </c>
      <c r="C14" s="247"/>
      <c r="D14" s="247"/>
      <c r="E14" s="170">
        <v>37</v>
      </c>
      <c r="F14" s="170">
        <v>51</v>
      </c>
      <c r="G14" s="200">
        <v>1.48</v>
      </c>
      <c r="H14" s="200">
        <v>2.04</v>
      </c>
      <c r="I14" s="200">
        <v>4.99</v>
      </c>
      <c r="J14" s="200">
        <v>6.88</v>
      </c>
      <c r="K14" s="200">
        <v>13.8</v>
      </c>
      <c r="L14" s="200">
        <v>19.02</v>
      </c>
      <c r="M14" s="200">
        <f>G14*4+I14*9+K14*4</f>
        <v>106.03</v>
      </c>
      <c r="N14" s="200">
        <v>146.15</v>
      </c>
      <c r="O14" s="200">
        <v>0</v>
      </c>
      <c r="P14" s="200">
        <v>0</v>
      </c>
    </row>
    <row r="15" spans="1:16" x14ac:dyDescent="0.55000000000000004">
      <c r="A15" s="188"/>
      <c r="B15" s="190" t="s">
        <v>28</v>
      </c>
      <c r="C15" s="229">
        <v>8.6</v>
      </c>
      <c r="D15" s="229">
        <v>12.9</v>
      </c>
      <c r="E15" s="229">
        <v>8</v>
      </c>
      <c r="F15" s="229">
        <v>12</v>
      </c>
      <c r="G15" s="249"/>
      <c r="H15" s="249"/>
      <c r="I15" s="249"/>
      <c r="J15" s="249"/>
      <c r="K15" s="249"/>
      <c r="L15" s="249"/>
      <c r="M15" s="249"/>
      <c r="N15" s="249"/>
      <c r="O15" s="249"/>
      <c r="P15" s="249"/>
    </row>
    <row r="16" spans="1:16" x14ac:dyDescent="0.55000000000000004">
      <c r="A16" s="222"/>
      <c r="B16" s="191" t="s">
        <v>29</v>
      </c>
      <c r="C16" s="229">
        <v>6</v>
      </c>
      <c r="D16" s="229">
        <v>6</v>
      </c>
      <c r="E16" s="229">
        <v>6</v>
      </c>
      <c r="F16" s="229">
        <v>6</v>
      </c>
      <c r="G16" s="249"/>
      <c r="H16" s="249"/>
      <c r="I16" s="249"/>
      <c r="J16" s="249"/>
      <c r="K16" s="249"/>
      <c r="L16" s="249"/>
      <c r="M16" s="249"/>
      <c r="N16" s="249"/>
      <c r="O16" s="249"/>
      <c r="P16" s="249"/>
    </row>
    <row r="17" spans="1:16" x14ac:dyDescent="0.55000000000000004">
      <c r="A17" s="222"/>
      <c r="B17" s="191" t="s">
        <v>30</v>
      </c>
      <c r="C17" s="229">
        <v>22</v>
      </c>
      <c r="D17" s="229">
        <v>42</v>
      </c>
      <c r="E17" s="229">
        <v>22</v>
      </c>
      <c r="F17" s="229">
        <v>42</v>
      </c>
      <c r="G17" s="249"/>
      <c r="H17" s="249"/>
      <c r="I17" s="249"/>
      <c r="J17" s="249"/>
      <c r="K17" s="249"/>
      <c r="L17" s="249"/>
      <c r="M17" s="249"/>
      <c r="N17" s="249"/>
      <c r="O17" s="249"/>
      <c r="P17" s="249"/>
    </row>
    <row r="18" spans="1:16" ht="39" customHeight="1" x14ac:dyDescent="0.55000000000000004">
      <c r="A18" s="222"/>
      <c r="B18" s="223" t="s">
        <v>32</v>
      </c>
      <c r="C18" s="247"/>
      <c r="D18" s="247"/>
      <c r="E18" s="224">
        <f t="shared" ref="E18:P18" si="0">E5+E10+E14</f>
        <v>367</v>
      </c>
      <c r="F18" s="224">
        <f t="shared" si="0"/>
        <v>451</v>
      </c>
      <c r="G18" s="224">
        <f t="shared" si="0"/>
        <v>8.74</v>
      </c>
      <c r="H18" s="224">
        <f t="shared" si="0"/>
        <v>11.939999999999998</v>
      </c>
      <c r="I18" s="224">
        <f t="shared" si="0"/>
        <v>13.370000000000001</v>
      </c>
      <c r="J18" s="224">
        <f t="shared" si="0"/>
        <v>18</v>
      </c>
      <c r="K18" s="224">
        <f t="shared" si="0"/>
        <v>49.14</v>
      </c>
      <c r="L18" s="224">
        <f t="shared" si="0"/>
        <v>65.5</v>
      </c>
      <c r="M18" s="224">
        <f t="shared" si="0"/>
        <v>352.39</v>
      </c>
      <c r="N18" s="224">
        <f t="shared" si="0"/>
        <v>470.95000000000005</v>
      </c>
      <c r="O18" s="224">
        <f t="shared" si="0"/>
        <v>2.6100000000000003</v>
      </c>
      <c r="P18" s="224">
        <f t="shared" si="0"/>
        <v>3.38</v>
      </c>
    </row>
    <row r="19" spans="1:16" x14ac:dyDescent="0.55000000000000004">
      <c r="A19" s="222"/>
      <c r="B19" s="191" t="s">
        <v>31</v>
      </c>
      <c r="C19" s="229"/>
      <c r="D19" s="229"/>
      <c r="E19" s="229"/>
      <c r="F19" s="229"/>
      <c r="G19" s="250"/>
      <c r="H19" s="250"/>
      <c r="I19" s="250"/>
      <c r="J19" s="250"/>
      <c r="K19" s="250"/>
      <c r="L19" s="250"/>
      <c r="M19" s="250"/>
      <c r="N19" s="250"/>
      <c r="O19" s="250"/>
      <c r="P19" s="250"/>
    </row>
    <row r="20" spans="1:16" x14ac:dyDescent="0.55000000000000004">
      <c r="A20" s="188" t="s">
        <v>254</v>
      </c>
      <c r="B20" s="146" t="s">
        <v>95</v>
      </c>
      <c r="C20" s="19"/>
      <c r="D20" s="19"/>
      <c r="E20" s="228">
        <v>100</v>
      </c>
      <c r="F20" s="228">
        <v>100</v>
      </c>
      <c r="G20" s="249">
        <v>2.8</v>
      </c>
      <c r="H20" s="249">
        <v>2.8</v>
      </c>
      <c r="I20" s="249">
        <v>3.2</v>
      </c>
      <c r="J20" s="249">
        <v>3.2</v>
      </c>
      <c r="K20" s="249">
        <v>5</v>
      </c>
      <c r="L20" s="249">
        <v>5</v>
      </c>
      <c r="M20" s="249">
        <v>60</v>
      </c>
      <c r="N20" s="249">
        <v>60</v>
      </c>
      <c r="O20" s="249">
        <v>0.25</v>
      </c>
      <c r="P20" s="249">
        <v>0.25</v>
      </c>
    </row>
    <row r="21" spans="1:16" s="186" customFormat="1" x14ac:dyDescent="0.55000000000000004">
      <c r="A21" s="188"/>
      <c r="B21" s="190" t="s">
        <v>18</v>
      </c>
      <c r="C21" s="201">
        <v>105</v>
      </c>
      <c r="D21" s="201">
        <v>105</v>
      </c>
      <c r="E21" s="201">
        <v>105</v>
      </c>
      <c r="F21" s="201">
        <v>105</v>
      </c>
      <c r="G21" s="33"/>
      <c r="H21" s="33"/>
      <c r="I21" s="33"/>
      <c r="J21" s="33"/>
      <c r="K21" s="33"/>
      <c r="L21" s="33"/>
      <c r="M21" s="33"/>
      <c r="N21" s="33"/>
      <c r="O21" s="33"/>
      <c r="P21" s="33"/>
    </row>
    <row r="22" spans="1:16" x14ac:dyDescent="0.55000000000000004">
      <c r="A22" s="222"/>
      <c r="B22" s="223" t="s">
        <v>32</v>
      </c>
      <c r="C22" s="247"/>
      <c r="D22" s="247"/>
      <c r="E22" s="224">
        <f>E20</f>
        <v>100</v>
      </c>
      <c r="F22" s="224">
        <f t="shared" ref="F22:P22" si="1">F20</f>
        <v>100</v>
      </c>
      <c r="G22" s="224">
        <f t="shared" si="1"/>
        <v>2.8</v>
      </c>
      <c r="H22" s="224">
        <f t="shared" si="1"/>
        <v>2.8</v>
      </c>
      <c r="I22" s="224">
        <f t="shared" si="1"/>
        <v>3.2</v>
      </c>
      <c r="J22" s="224">
        <f t="shared" si="1"/>
        <v>3.2</v>
      </c>
      <c r="K22" s="224">
        <f t="shared" si="1"/>
        <v>5</v>
      </c>
      <c r="L22" s="224">
        <f t="shared" si="1"/>
        <v>5</v>
      </c>
      <c r="M22" s="224">
        <f t="shared" si="1"/>
        <v>60</v>
      </c>
      <c r="N22" s="224">
        <f t="shared" si="1"/>
        <v>60</v>
      </c>
      <c r="O22" s="224">
        <f t="shared" si="1"/>
        <v>0.25</v>
      </c>
      <c r="P22" s="224">
        <f t="shared" si="1"/>
        <v>0.25</v>
      </c>
    </row>
    <row r="23" spans="1:16" x14ac:dyDescent="0.55000000000000004">
      <c r="A23" s="222"/>
      <c r="B23" s="191" t="s">
        <v>35</v>
      </c>
      <c r="C23" s="229"/>
      <c r="D23" s="229"/>
      <c r="E23" s="229"/>
      <c r="F23" s="229"/>
      <c r="G23" s="250"/>
      <c r="H23" s="250"/>
      <c r="I23" s="250"/>
      <c r="J23" s="250"/>
      <c r="K23" s="250"/>
      <c r="L23" s="250"/>
      <c r="M23" s="250"/>
      <c r="N23" s="250"/>
      <c r="O23" s="250"/>
      <c r="P23" s="250"/>
    </row>
    <row r="24" spans="1:16" x14ac:dyDescent="0.55000000000000004">
      <c r="A24" s="188" t="s">
        <v>255</v>
      </c>
      <c r="B24" s="215" t="s">
        <v>256</v>
      </c>
      <c r="C24" s="198"/>
      <c r="D24" s="198"/>
      <c r="E24" s="199">
        <v>45</v>
      </c>
      <c r="F24" s="199">
        <v>60</v>
      </c>
      <c r="G24" s="202">
        <v>0.8</v>
      </c>
      <c r="H24" s="202">
        <v>1.07</v>
      </c>
      <c r="I24" s="202">
        <v>4.12</v>
      </c>
      <c r="J24" s="202">
        <v>5.49</v>
      </c>
      <c r="K24" s="202">
        <v>5.04</v>
      </c>
      <c r="L24" s="202">
        <v>6.72</v>
      </c>
      <c r="M24" s="202">
        <v>61</v>
      </c>
      <c r="N24" s="202">
        <v>81.33</v>
      </c>
      <c r="O24" s="202">
        <v>4.57</v>
      </c>
      <c r="P24" s="202">
        <v>6.09</v>
      </c>
    </row>
    <row r="25" spans="1:16" ht="45" customHeight="1" x14ac:dyDescent="0.55000000000000004">
      <c r="A25" s="222"/>
      <c r="B25" s="192" t="s">
        <v>41</v>
      </c>
      <c r="C25" s="207">
        <v>16</v>
      </c>
      <c r="D25" s="207">
        <v>21</v>
      </c>
      <c r="E25" s="205">
        <v>14</v>
      </c>
      <c r="F25" s="205">
        <v>18</v>
      </c>
      <c r="G25" s="202"/>
      <c r="H25" s="202"/>
      <c r="I25" s="202"/>
      <c r="J25" s="202"/>
      <c r="K25" s="202"/>
      <c r="L25" s="202"/>
      <c r="M25" s="202"/>
      <c r="N25" s="202"/>
      <c r="O25" s="202"/>
      <c r="P25" s="202"/>
    </row>
    <row r="26" spans="1:16" x14ac:dyDescent="0.55000000000000004">
      <c r="A26" s="222"/>
      <c r="B26" s="192" t="s">
        <v>42</v>
      </c>
      <c r="C26" s="207">
        <v>17</v>
      </c>
      <c r="D26" s="207">
        <v>22</v>
      </c>
      <c r="E26" s="205">
        <v>14</v>
      </c>
      <c r="F26" s="205">
        <v>18</v>
      </c>
      <c r="G26" s="202"/>
      <c r="H26" s="202"/>
      <c r="I26" s="202"/>
      <c r="J26" s="202"/>
      <c r="K26" s="202"/>
      <c r="L26" s="202"/>
      <c r="M26" s="202"/>
      <c r="N26" s="202"/>
      <c r="O26" s="202"/>
      <c r="P26" s="202"/>
    </row>
    <row r="27" spans="1:16" x14ac:dyDescent="0.55000000000000004">
      <c r="A27" s="222"/>
      <c r="B27" s="192" t="s">
        <v>43</v>
      </c>
      <c r="C27" s="207">
        <v>14</v>
      </c>
      <c r="D27" s="207">
        <v>18</v>
      </c>
      <c r="E27" s="205">
        <v>14</v>
      </c>
      <c r="F27" s="205">
        <v>18</v>
      </c>
      <c r="G27" s="202"/>
      <c r="H27" s="202"/>
      <c r="I27" s="202"/>
      <c r="J27" s="202"/>
      <c r="K27" s="202"/>
      <c r="L27" s="202"/>
      <c r="M27" s="202"/>
      <c r="N27" s="202"/>
      <c r="O27" s="202"/>
      <c r="P27" s="202"/>
    </row>
    <row r="28" spans="1:16" x14ac:dyDescent="0.55000000000000004">
      <c r="A28" s="222"/>
      <c r="B28" s="194" t="s">
        <v>48</v>
      </c>
      <c r="C28" s="209">
        <v>32</v>
      </c>
      <c r="D28" s="209">
        <v>41</v>
      </c>
      <c r="E28" s="209">
        <v>24</v>
      </c>
      <c r="F28" s="209">
        <v>31</v>
      </c>
      <c r="G28" s="202"/>
      <c r="H28" s="202"/>
      <c r="I28" s="202"/>
      <c r="J28" s="202"/>
      <c r="K28" s="202"/>
      <c r="L28" s="202"/>
      <c r="M28" s="202"/>
      <c r="N28" s="202"/>
      <c r="O28" s="202"/>
      <c r="P28" s="202"/>
    </row>
    <row r="29" spans="1:16" x14ac:dyDescent="0.55000000000000004">
      <c r="A29" s="222"/>
      <c r="B29" s="194" t="s">
        <v>49</v>
      </c>
      <c r="C29" s="209">
        <v>34</v>
      </c>
      <c r="D29" s="209">
        <v>44</v>
      </c>
      <c r="E29" s="209">
        <v>24</v>
      </c>
      <c r="F29" s="209">
        <v>31</v>
      </c>
      <c r="G29" s="202"/>
      <c r="H29" s="202"/>
      <c r="I29" s="202"/>
      <c r="J29" s="202"/>
      <c r="K29" s="202"/>
      <c r="L29" s="202"/>
      <c r="M29" s="202"/>
      <c r="N29" s="202"/>
      <c r="O29" s="202"/>
      <c r="P29" s="202"/>
    </row>
    <row r="30" spans="1:16" ht="39" customHeight="1" x14ac:dyDescent="0.55000000000000004">
      <c r="A30" s="222"/>
      <c r="B30" s="194" t="s">
        <v>50</v>
      </c>
      <c r="C30" s="209">
        <v>37</v>
      </c>
      <c r="D30" s="209">
        <v>48</v>
      </c>
      <c r="E30" s="209">
        <v>24</v>
      </c>
      <c r="F30" s="209">
        <v>31</v>
      </c>
      <c r="G30" s="202"/>
      <c r="H30" s="202"/>
      <c r="I30" s="202"/>
      <c r="J30" s="202"/>
      <c r="K30" s="202"/>
      <c r="L30" s="202"/>
      <c r="M30" s="202"/>
      <c r="N30" s="202"/>
      <c r="O30" s="202"/>
      <c r="P30" s="202"/>
    </row>
    <row r="31" spans="1:16" x14ac:dyDescent="0.55000000000000004">
      <c r="A31" s="222"/>
      <c r="B31" s="194" t="s">
        <v>51</v>
      </c>
      <c r="C31" s="209">
        <v>40</v>
      </c>
      <c r="D31" s="209">
        <v>52</v>
      </c>
      <c r="E31" s="209">
        <v>24</v>
      </c>
      <c r="F31" s="209">
        <v>31</v>
      </c>
      <c r="G31" s="202"/>
      <c r="H31" s="202"/>
      <c r="I31" s="202"/>
      <c r="J31" s="202"/>
      <c r="K31" s="202"/>
      <c r="L31" s="202"/>
      <c r="M31" s="202"/>
      <c r="N31" s="202"/>
      <c r="O31" s="202"/>
      <c r="P31" s="202"/>
    </row>
    <row r="32" spans="1:16" x14ac:dyDescent="0.55000000000000004">
      <c r="A32" s="222"/>
      <c r="B32" s="191" t="s">
        <v>52</v>
      </c>
      <c r="C32" s="209">
        <v>24</v>
      </c>
      <c r="D32" s="209">
        <v>31</v>
      </c>
      <c r="E32" s="209">
        <v>24</v>
      </c>
      <c r="F32" s="209">
        <v>31</v>
      </c>
      <c r="G32" s="202"/>
      <c r="H32" s="202"/>
      <c r="I32" s="202"/>
      <c r="J32" s="202"/>
      <c r="K32" s="202"/>
      <c r="L32" s="202"/>
      <c r="M32" s="202"/>
      <c r="N32" s="202"/>
      <c r="O32" s="202"/>
      <c r="P32" s="202"/>
    </row>
    <row r="33" spans="1:16" x14ac:dyDescent="0.55000000000000004">
      <c r="A33" s="222"/>
      <c r="B33" s="191" t="s">
        <v>44</v>
      </c>
      <c r="C33" s="201">
        <v>3</v>
      </c>
      <c r="D33" s="201">
        <v>4</v>
      </c>
      <c r="E33" s="201">
        <v>2</v>
      </c>
      <c r="F33" s="201">
        <v>3</v>
      </c>
      <c r="G33" s="202"/>
      <c r="H33" s="202"/>
      <c r="I33" s="202"/>
      <c r="J33" s="202"/>
      <c r="K33" s="202"/>
      <c r="L33" s="202"/>
      <c r="M33" s="202"/>
      <c r="N33" s="202"/>
      <c r="O33" s="202"/>
      <c r="P33" s="202"/>
    </row>
    <row r="34" spans="1:16" s="150" customFormat="1" x14ac:dyDescent="0.55000000000000004">
      <c r="A34" s="222"/>
      <c r="B34" s="191" t="s">
        <v>45</v>
      </c>
      <c r="C34" s="201">
        <v>2</v>
      </c>
      <c r="D34" s="201">
        <v>3</v>
      </c>
      <c r="E34" s="201">
        <v>2</v>
      </c>
      <c r="F34" s="201">
        <v>3</v>
      </c>
      <c r="G34" s="202"/>
      <c r="H34" s="202"/>
      <c r="I34" s="202"/>
      <c r="J34" s="202"/>
      <c r="K34" s="202"/>
      <c r="L34" s="202"/>
      <c r="M34" s="202"/>
      <c r="N34" s="202"/>
      <c r="O34" s="202"/>
      <c r="P34" s="202"/>
    </row>
    <row r="35" spans="1:16" s="150" customFormat="1" x14ac:dyDescent="0.55000000000000004">
      <c r="A35" s="222"/>
      <c r="B35" s="192" t="s">
        <v>153</v>
      </c>
      <c r="C35" s="209">
        <v>6</v>
      </c>
      <c r="D35" s="209">
        <v>9</v>
      </c>
      <c r="E35" s="209">
        <v>4</v>
      </c>
      <c r="F35" s="209">
        <v>6</v>
      </c>
      <c r="G35" s="202"/>
      <c r="H35" s="202"/>
      <c r="I35" s="202"/>
      <c r="J35" s="202"/>
      <c r="K35" s="202"/>
      <c r="L35" s="202"/>
      <c r="M35" s="202"/>
      <c r="N35" s="202"/>
      <c r="O35" s="202"/>
      <c r="P35" s="202"/>
    </row>
    <row r="36" spans="1:16" s="150" customFormat="1" x14ac:dyDescent="0.55000000000000004">
      <c r="A36" s="222"/>
      <c r="B36" s="194" t="s">
        <v>40</v>
      </c>
      <c r="C36" s="201">
        <v>4</v>
      </c>
      <c r="D36" s="201">
        <v>5</v>
      </c>
      <c r="E36" s="201">
        <v>4</v>
      </c>
      <c r="F36" s="201">
        <v>5</v>
      </c>
      <c r="G36" s="202"/>
      <c r="H36" s="202"/>
      <c r="I36" s="202"/>
      <c r="J36" s="202"/>
      <c r="K36" s="202"/>
      <c r="L36" s="202"/>
      <c r="M36" s="202"/>
      <c r="N36" s="202"/>
      <c r="O36" s="202"/>
      <c r="P36" s="202"/>
    </row>
    <row r="37" spans="1:16" x14ac:dyDescent="0.55000000000000004">
      <c r="A37" s="188" t="s">
        <v>257</v>
      </c>
      <c r="B37" s="223" t="s">
        <v>258</v>
      </c>
      <c r="C37" s="247"/>
      <c r="D37" s="247"/>
      <c r="E37" s="248">
        <v>150</v>
      </c>
      <c r="F37" s="248">
        <v>200</v>
      </c>
      <c r="G37" s="250">
        <v>3.46</v>
      </c>
      <c r="H37" s="250">
        <v>4.5999999999999996</v>
      </c>
      <c r="I37" s="250">
        <v>4.43</v>
      </c>
      <c r="J37" s="250">
        <v>5.07</v>
      </c>
      <c r="K37" s="250">
        <v>7.22</v>
      </c>
      <c r="L37" s="250">
        <v>9.8800000000000008</v>
      </c>
      <c r="M37" s="250">
        <v>82.59</v>
      </c>
      <c r="N37" s="250">
        <v>103.55</v>
      </c>
      <c r="O37" s="250">
        <v>5.52</v>
      </c>
      <c r="P37" s="250">
        <v>7.55</v>
      </c>
    </row>
    <row r="38" spans="1:16" x14ac:dyDescent="0.55000000000000004">
      <c r="A38" s="222"/>
      <c r="B38" s="191" t="s">
        <v>44</v>
      </c>
      <c r="C38" s="229">
        <v>8</v>
      </c>
      <c r="D38" s="229">
        <v>12</v>
      </c>
      <c r="E38" s="229">
        <v>7</v>
      </c>
      <c r="F38" s="229">
        <v>10</v>
      </c>
      <c r="G38" s="250"/>
      <c r="H38" s="250"/>
      <c r="I38" s="250"/>
      <c r="J38" s="250"/>
      <c r="K38" s="250"/>
      <c r="L38" s="250"/>
      <c r="M38" s="250"/>
      <c r="N38" s="186"/>
      <c r="O38" s="250"/>
      <c r="P38" s="250"/>
    </row>
    <row r="39" spans="1:16" x14ac:dyDescent="0.55000000000000004">
      <c r="A39" s="222"/>
      <c r="B39" s="191" t="s">
        <v>45</v>
      </c>
      <c r="C39" s="229">
        <v>7</v>
      </c>
      <c r="D39" s="229">
        <v>10</v>
      </c>
      <c r="E39" s="229">
        <v>7</v>
      </c>
      <c r="F39" s="229">
        <v>10</v>
      </c>
      <c r="G39" s="250"/>
      <c r="H39" s="250"/>
      <c r="I39" s="250"/>
      <c r="J39" s="250"/>
      <c r="K39" s="250"/>
      <c r="L39" s="250"/>
      <c r="M39" s="250"/>
      <c r="N39" s="250"/>
      <c r="O39" s="250"/>
      <c r="P39" s="250"/>
    </row>
    <row r="40" spans="1:16" x14ac:dyDescent="0.55000000000000004">
      <c r="A40" s="222"/>
      <c r="B40" s="194" t="s">
        <v>48</v>
      </c>
      <c r="C40" s="229">
        <v>33</v>
      </c>
      <c r="D40" s="229">
        <v>45</v>
      </c>
      <c r="E40" s="181">
        <v>25</v>
      </c>
      <c r="F40" s="181">
        <v>34</v>
      </c>
      <c r="G40" s="250"/>
      <c r="H40" s="250"/>
      <c r="I40" s="250"/>
      <c r="J40" s="250"/>
      <c r="K40" s="250"/>
      <c r="L40" s="250"/>
      <c r="M40" s="250"/>
      <c r="N40" s="250"/>
      <c r="O40" s="250"/>
      <c r="P40" s="250"/>
    </row>
    <row r="41" spans="1:16" x14ac:dyDescent="0.55000000000000004">
      <c r="A41" s="222"/>
      <c r="B41" s="194" t="s">
        <v>49</v>
      </c>
      <c r="C41" s="229">
        <v>36</v>
      </c>
      <c r="D41" s="229">
        <v>49</v>
      </c>
      <c r="E41" s="181">
        <v>25</v>
      </c>
      <c r="F41" s="181">
        <v>34</v>
      </c>
      <c r="G41" s="250"/>
      <c r="H41" s="250"/>
      <c r="I41" s="250"/>
      <c r="J41" s="250"/>
      <c r="K41" s="250"/>
      <c r="L41" s="250"/>
      <c r="M41" s="250"/>
      <c r="N41" s="250"/>
      <c r="O41" s="250"/>
      <c r="P41" s="250"/>
    </row>
    <row r="42" spans="1:16" ht="37.5" customHeight="1" x14ac:dyDescent="0.55000000000000004">
      <c r="A42" s="222"/>
      <c r="B42" s="194" t="s">
        <v>50</v>
      </c>
      <c r="C42" s="229">
        <v>39</v>
      </c>
      <c r="D42" s="229">
        <v>52</v>
      </c>
      <c r="E42" s="181">
        <v>25</v>
      </c>
      <c r="F42" s="181">
        <v>34</v>
      </c>
      <c r="G42" s="250"/>
      <c r="H42" s="250"/>
      <c r="I42" s="250"/>
      <c r="J42" s="250"/>
      <c r="K42" s="250"/>
      <c r="L42" s="250"/>
      <c r="M42" s="250"/>
      <c r="N42" s="250"/>
      <c r="O42" s="250"/>
      <c r="P42" s="250"/>
    </row>
    <row r="43" spans="1:16" x14ac:dyDescent="0.55000000000000004">
      <c r="A43" s="222"/>
      <c r="B43" s="194" t="s">
        <v>51</v>
      </c>
      <c r="C43" s="229">
        <v>42</v>
      </c>
      <c r="D43" s="229">
        <v>57</v>
      </c>
      <c r="E43" s="181">
        <v>25</v>
      </c>
      <c r="F43" s="181">
        <v>34</v>
      </c>
      <c r="G43" s="250"/>
      <c r="H43" s="250"/>
      <c r="I43" s="250"/>
      <c r="J43" s="250"/>
      <c r="K43" s="250"/>
      <c r="L43" s="250"/>
      <c r="M43" s="250"/>
      <c r="N43" s="250"/>
      <c r="O43" s="250"/>
      <c r="P43" s="250"/>
    </row>
    <row r="44" spans="1:16" x14ac:dyDescent="0.55000000000000004">
      <c r="A44" s="222"/>
      <c r="B44" s="191" t="s">
        <v>52</v>
      </c>
      <c r="C44" s="229">
        <v>25</v>
      </c>
      <c r="D44" s="229">
        <v>34</v>
      </c>
      <c r="E44" s="181">
        <v>25</v>
      </c>
      <c r="F44" s="181">
        <v>34</v>
      </c>
      <c r="G44" s="250"/>
      <c r="H44" s="250"/>
      <c r="I44" s="250"/>
      <c r="J44" s="250"/>
      <c r="K44" s="250"/>
      <c r="L44" s="250"/>
      <c r="M44" s="250"/>
      <c r="N44" s="250"/>
      <c r="O44" s="250"/>
      <c r="P44" s="250"/>
    </row>
    <row r="45" spans="1:16" ht="41.25" customHeight="1" x14ac:dyDescent="0.55000000000000004">
      <c r="A45" s="222"/>
      <c r="B45" s="192" t="s">
        <v>41</v>
      </c>
      <c r="C45" s="229">
        <v>7.5</v>
      </c>
      <c r="D45" s="229">
        <v>10</v>
      </c>
      <c r="E45" s="229">
        <v>6</v>
      </c>
      <c r="F45" s="181">
        <v>8</v>
      </c>
      <c r="G45" s="250"/>
      <c r="H45" s="250"/>
      <c r="I45" s="250"/>
      <c r="J45" s="250"/>
      <c r="K45" s="250"/>
      <c r="L45" s="250"/>
      <c r="M45" s="250"/>
      <c r="N45" s="250"/>
      <c r="O45" s="250"/>
      <c r="P45" s="250"/>
    </row>
    <row r="46" spans="1:16" x14ac:dyDescent="0.55000000000000004">
      <c r="A46" s="222"/>
      <c r="B46" s="192" t="s">
        <v>42</v>
      </c>
      <c r="C46" s="229">
        <v>8</v>
      </c>
      <c r="D46" s="229">
        <v>11</v>
      </c>
      <c r="E46" s="229">
        <v>6</v>
      </c>
      <c r="F46" s="181">
        <v>8</v>
      </c>
      <c r="G46" s="250"/>
      <c r="H46" s="250"/>
      <c r="I46" s="250"/>
      <c r="J46" s="250"/>
      <c r="K46" s="250"/>
      <c r="L46" s="250"/>
      <c r="M46" s="250"/>
      <c r="N46" s="250"/>
      <c r="O46" s="250"/>
      <c r="P46" s="250"/>
    </row>
    <row r="47" spans="1:16" x14ac:dyDescent="0.55000000000000004">
      <c r="A47" s="222"/>
      <c r="B47" s="192" t="s">
        <v>43</v>
      </c>
      <c r="C47" s="229">
        <v>6</v>
      </c>
      <c r="D47" s="229">
        <v>8</v>
      </c>
      <c r="E47" s="229">
        <v>6</v>
      </c>
      <c r="F47" s="181">
        <v>8</v>
      </c>
      <c r="G47" s="250"/>
      <c r="H47" s="250"/>
      <c r="I47" s="250"/>
      <c r="J47" s="250"/>
      <c r="K47" s="250"/>
      <c r="L47" s="250"/>
      <c r="M47" s="250"/>
      <c r="N47" s="250"/>
      <c r="O47" s="250"/>
      <c r="P47" s="250"/>
    </row>
    <row r="48" spans="1:16" x14ac:dyDescent="0.55000000000000004">
      <c r="A48" s="222"/>
      <c r="B48" s="191" t="s">
        <v>29</v>
      </c>
      <c r="C48" s="229">
        <v>4.5</v>
      </c>
      <c r="D48" s="229">
        <v>5</v>
      </c>
      <c r="E48" s="229">
        <v>4.5</v>
      </c>
      <c r="F48" s="229">
        <v>5</v>
      </c>
      <c r="G48" s="250"/>
      <c r="H48" s="250"/>
      <c r="I48" s="250"/>
      <c r="J48" s="250"/>
      <c r="K48" s="250"/>
      <c r="L48" s="250"/>
      <c r="M48" s="250"/>
      <c r="N48" s="250"/>
      <c r="O48" s="250"/>
      <c r="P48" s="250"/>
    </row>
    <row r="49" spans="1:16" x14ac:dyDescent="0.55000000000000004">
      <c r="A49" s="222"/>
      <c r="B49" s="191" t="s">
        <v>53</v>
      </c>
      <c r="C49" s="229">
        <v>33</v>
      </c>
      <c r="D49" s="229">
        <v>37</v>
      </c>
      <c r="E49" s="229">
        <v>24</v>
      </c>
      <c r="F49" s="229">
        <v>27</v>
      </c>
      <c r="G49" s="250"/>
      <c r="H49" s="250"/>
      <c r="I49" s="250"/>
      <c r="J49" s="250"/>
      <c r="K49" s="250"/>
      <c r="L49" s="250"/>
      <c r="M49" s="250"/>
      <c r="N49" s="250"/>
      <c r="O49" s="250"/>
      <c r="P49" s="250"/>
    </row>
    <row r="50" spans="1:16" x14ac:dyDescent="0.55000000000000004">
      <c r="A50" s="222"/>
      <c r="B50" s="210" t="s">
        <v>182</v>
      </c>
      <c r="C50" s="229">
        <v>46</v>
      </c>
      <c r="D50" s="229">
        <v>63</v>
      </c>
      <c r="E50" s="181">
        <v>37</v>
      </c>
      <c r="F50" s="181">
        <v>50</v>
      </c>
      <c r="G50" s="250"/>
      <c r="H50" s="250"/>
      <c r="I50" s="250"/>
      <c r="J50" s="250"/>
      <c r="K50" s="250"/>
      <c r="L50" s="250"/>
      <c r="M50" s="250"/>
      <c r="N50" s="250"/>
      <c r="O50" s="250"/>
      <c r="P50" s="250"/>
    </row>
    <row r="51" spans="1:16" x14ac:dyDescent="0.55000000000000004">
      <c r="A51" s="222"/>
      <c r="B51" s="210" t="s">
        <v>183</v>
      </c>
      <c r="C51" s="229">
        <v>49</v>
      </c>
      <c r="D51" s="229">
        <v>67</v>
      </c>
      <c r="E51" s="181">
        <v>37</v>
      </c>
      <c r="F51" s="181">
        <v>50</v>
      </c>
      <c r="G51" s="250"/>
      <c r="H51" s="250"/>
      <c r="I51" s="250"/>
      <c r="J51" s="250"/>
      <c r="K51" s="250"/>
      <c r="L51" s="250"/>
      <c r="M51" s="250"/>
      <c r="N51" s="250"/>
      <c r="O51" s="250"/>
      <c r="P51" s="250"/>
    </row>
    <row r="52" spans="1:16" x14ac:dyDescent="0.55000000000000004">
      <c r="A52" s="222"/>
      <c r="B52" s="204" t="s">
        <v>184</v>
      </c>
      <c r="C52" s="229">
        <v>37</v>
      </c>
      <c r="D52" s="229">
        <v>50</v>
      </c>
      <c r="E52" s="181">
        <v>37</v>
      </c>
      <c r="F52" s="181">
        <v>50</v>
      </c>
      <c r="G52" s="250"/>
      <c r="H52" s="250"/>
      <c r="I52" s="250"/>
      <c r="J52" s="250"/>
      <c r="K52" s="250"/>
      <c r="L52" s="250"/>
      <c r="M52" s="250"/>
      <c r="N52" s="250"/>
      <c r="O52" s="250"/>
      <c r="P52" s="250"/>
    </row>
    <row r="53" spans="1:16" x14ac:dyDescent="0.55000000000000004">
      <c r="A53" s="222"/>
      <c r="B53" s="191" t="s">
        <v>140</v>
      </c>
      <c r="C53" s="229">
        <v>8</v>
      </c>
      <c r="D53" s="229">
        <v>9</v>
      </c>
      <c r="E53" s="229">
        <v>8</v>
      </c>
      <c r="F53" s="229">
        <v>9</v>
      </c>
      <c r="G53" s="250"/>
      <c r="H53" s="250"/>
      <c r="I53" s="250"/>
      <c r="J53" s="250"/>
      <c r="K53" s="250"/>
      <c r="L53" s="250"/>
      <c r="M53" s="250"/>
      <c r="N53" s="250"/>
      <c r="O53" s="250"/>
      <c r="P53" s="250"/>
    </row>
    <row r="54" spans="1:16" x14ac:dyDescent="0.55000000000000004">
      <c r="A54" s="222"/>
      <c r="B54" s="169" t="s">
        <v>103</v>
      </c>
      <c r="C54" s="229">
        <v>3</v>
      </c>
      <c r="D54" s="229">
        <v>4</v>
      </c>
      <c r="E54" s="229">
        <v>3</v>
      </c>
      <c r="F54" s="229">
        <v>4</v>
      </c>
      <c r="G54" s="250"/>
      <c r="H54" s="250"/>
      <c r="I54" s="250"/>
      <c r="J54" s="250"/>
      <c r="K54" s="250"/>
      <c r="L54" s="250"/>
      <c r="M54" s="250"/>
      <c r="N54" s="250"/>
      <c r="O54" s="250"/>
      <c r="P54" s="250"/>
    </row>
    <row r="55" spans="1:16" x14ac:dyDescent="0.55000000000000004">
      <c r="A55" s="188" t="s">
        <v>259</v>
      </c>
      <c r="B55" s="223" t="s">
        <v>260</v>
      </c>
      <c r="C55" s="247"/>
      <c r="D55" s="247"/>
      <c r="E55" s="248">
        <v>165</v>
      </c>
      <c r="F55" s="248">
        <v>220</v>
      </c>
      <c r="G55" s="250">
        <v>10.3</v>
      </c>
      <c r="H55" s="250">
        <v>13.73</v>
      </c>
      <c r="I55" s="250">
        <v>9.1999999999999993</v>
      </c>
      <c r="J55" s="250">
        <v>12.27</v>
      </c>
      <c r="K55" s="250">
        <v>28.39</v>
      </c>
      <c r="L55" s="250">
        <v>37.85</v>
      </c>
      <c r="M55" s="250">
        <v>238</v>
      </c>
      <c r="N55" s="250">
        <v>317.33</v>
      </c>
      <c r="O55" s="250">
        <v>2.65</v>
      </c>
      <c r="P55" s="250">
        <v>3.53</v>
      </c>
    </row>
    <row r="56" spans="1:16" s="186" customFormat="1" x14ac:dyDescent="0.55000000000000004">
      <c r="A56" s="222"/>
      <c r="B56" s="191" t="s">
        <v>53</v>
      </c>
      <c r="C56" s="229">
        <v>63</v>
      </c>
      <c r="D56" s="229">
        <v>83</v>
      </c>
      <c r="E56" s="229">
        <v>46</v>
      </c>
      <c r="F56" s="196">
        <v>61</v>
      </c>
      <c r="G56" s="250"/>
      <c r="H56" s="250"/>
      <c r="I56" s="250"/>
      <c r="J56" s="250"/>
      <c r="K56" s="250"/>
      <c r="L56" s="250"/>
      <c r="M56" s="250"/>
      <c r="N56" s="250"/>
      <c r="O56" s="250"/>
      <c r="P56" s="250"/>
    </row>
    <row r="57" spans="1:16" x14ac:dyDescent="0.55000000000000004">
      <c r="A57" s="222"/>
      <c r="B57" s="191" t="s">
        <v>88</v>
      </c>
      <c r="C57" s="229">
        <v>41</v>
      </c>
      <c r="D57" s="229">
        <v>55</v>
      </c>
      <c r="E57" s="229">
        <v>41</v>
      </c>
      <c r="F57" s="229">
        <v>55</v>
      </c>
      <c r="G57" s="250"/>
      <c r="H57" s="250"/>
      <c r="I57" s="250"/>
      <c r="J57" s="250"/>
      <c r="K57" s="250"/>
      <c r="L57" s="250"/>
      <c r="M57" s="250"/>
      <c r="N57" s="250"/>
      <c r="O57" s="250"/>
      <c r="P57" s="250"/>
    </row>
    <row r="58" spans="1:16" x14ac:dyDescent="0.55000000000000004">
      <c r="A58" s="222"/>
      <c r="B58" s="191" t="s">
        <v>99</v>
      </c>
      <c r="C58" s="229">
        <v>10</v>
      </c>
      <c r="D58" s="229">
        <v>13</v>
      </c>
      <c r="E58" s="229">
        <v>8</v>
      </c>
      <c r="F58" s="229">
        <v>11</v>
      </c>
      <c r="G58" s="250"/>
      <c r="H58" s="250"/>
      <c r="I58" s="250"/>
      <c r="J58" s="250"/>
      <c r="K58" s="250"/>
      <c r="L58" s="250"/>
      <c r="M58" s="250"/>
      <c r="N58" s="250"/>
      <c r="O58" s="250"/>
      <c r="P58" s="250"/>
    </row>
    <row r="59" spans="1:16" x14ac:dyDescent="0.55000000000000004">
      <c r="A59" s="222"/>
      <c r="B59" s="191" t="s">
        <v>261</v>
      </c>
      <c r="C59" s="229">
        <v>8</v>
      </c>
      <c r="D59" s="229">
        <v>11</v>
      </c>
      <c r="E59" s="229">
        <v>8</v>
      </c>
      <c r="F59" s="229">
        <v>11</v>
      </c>
      <c r="G59" s="250"/>
      <c r="H59" s="250"/>
      <c r="I59" s="250"/>
      <c r="J59" s="250"/>
      <c r="K59" s="250"/>
      <c r="L59" s="250"/>
      <c r="M59" s="250"/>
      <c r="N59" s="250"/>
      <c r="O59" s="250"/>
      <c r="P59" s="250"/>
    </row>
    <row r="60" spans="1:16" x14ac:dyDescent="0.55000000000000004">
      <c r="A60" s="222"/>
      <c r="B60" s="191" t="s">
        <v>40</v>
      </c>
      <c r="C60" s="229">
        <v>4.5</v>
      </c>
      <c r="D60" s="229">
        <v>5</v>
      </c>
      <c r="E60" s="229">
        <v>4.5</v>
      </c>
      <c r="F60" s="229">
        <v>5</v>
      </c>
      <c r="G60" s="250"/>
      <c r="H60" s="250"/>
      <c r="I60" s="250"/>
      <c r="J60" s="250"/>
      <c r="K60" s="250"/>
      <c r="L60" s="250"/>
      <c r="M60" s="250"/>
      <c r="N60" s="250"/>
      <c r="O60" s="250"/>
      <c r="P60" s="250"/>
    </row>
    <row r="61" spans="1:16" ht="36" customHeight="1" x14ac:dyDescent="0.55000000000000004">
      <c r="A61" s="222"/>
      <c r="B61" s="192" t="s">
        <v>41</v>
      </c>
      <c r="C61" s="229">
        <v>12.5</v>
      </c>
      <c r="D61" s="229">
        <v>16</v>
      </c>
      <c r="E61" s="229">
        <v>10</v>
      </c>
      <c r="F61" s="229">
        <v>13</v>
      </c>
      <c r="G61" s="250"/>
      <c r="H61" s="250"/>
      <c r="I61" s="250"/>
      <c r="J61" s="250"/>
      <c r="K61" s="250"/>
      <c r="L61" s="250"/>
      <c r="M61" s="250"/>
      <c r="N61" s="250"/>
      <c r="O61" s="250"/>
      <c r="P61" s="250"/>
    </row>
    <row r="62" spans="1:16" x14ac:dyDescent="0.55000000000000004">
      <c r="A62" s="222"/>
      <c r="B62" s="192" t="s">
        <v>42</v>
      </c>
      <c r="C62" s="229">
        <v>13.3</v>
      </c>
      <c r="D62" s="229">
        <v>17</v>
      </c>
      <c r="E62" s="229">
        <v>10</v>
      </c>
      <c r="F62" s="229">
        <v>13</v>
      </c>
      <c r="G62" s="250"/>
      <c r="H62" s="250"/>
      <c r="I62" s="250"/>
      <c r="J62" s="250"/>
      <c r="K62" s="250"/>
      <c r="L62" s="250"/>
      <c r="M62" s="250"/>
      <c r="N62" s="250"/>
      <c r="O62" s="250"/>
      <c r="P62" s="250"/>
    </row>
    <row r="63" spans="1:16" x14ac:dyDescent="0.55000000000000004">
      <c r="A63" s="222"/>
      <c r="B63" s="192" t="s">
        <v>43</v>
      </c>
      <c r="C63" s="229">
        <v>10</v>
      </c>
      <c r="D63" s="229">
        <v>13</v>
      </c>
      <c r="E63" s="229">
        <v>10</v>
      </c>
      <c r="F63" s="229">
        <v>13</v>
      </c>
      <c r="G63" s="250"/>
      <c r="H63" s="250"/>
      <c r="I63" s="250"/>
      <c r="J63" s="250"/>
      <c r="K63" s="250"/>
      <c r="L63" s="250"/>
      <c r="M63" s="250"/>
      <c r="N63" s="250"/>
      <c r="O63" s="250"/>
      <c r="P63" s="250"/>
    </row>
    <row r="64" spans="1:16" x14ac:dyDescent="0.55000000000000004">
      <c r="A64" s="222"/>
      <c r="B64" s="169" t="s">
        <v>103</v>
      </c>
      <c r="C64" s="229">
        <v>3</v>
      </c>
      <c r="D64" s="229">
        <v>4</v>
      </c>
      <c r="E64" s="229">
        <v>3</v>
      </c>
      <c r="F64" s="229">
        <v>4</v>
      </c>
      <c r="G64" s="250"/>
      <c r="H64" s="250"/>
      <c r="I64" s="250"/>
      <c r="J64" s="250"/>
      <c r="K64" s="250"/>
      <c r="L64" s="250"/>
      <c r="M64" s="250"/>
      <c r="N64" s="250"/>
      <c r="O64" s="250"/>
      <c r="P64" s="250"/>
    </row>
    <row r="65" spans="1:16" x14ac:dyDescent="0.55000000000000004">
      <c r="A65" s="188" t="s">
        <v>262</v>
      </c>
      <c r="B65" s="22" t="s">
        <v>61</v>
      </c>
      <c r="C65" s="162"/>
      <c r="D65" s="162"/>
      <c r="E65" s="248">
        <v>150</v>
      </c>
      <c r="F65" s="248">
        <v>200</v>
      </c>
      <c r="G65" s="250">
        <v>0.56999999999999995</v>
      </c>
      <c r="H65" s="250">
        <v>0.73</v>
      </c>
      <c r="I65" s="250">
        <v>0</v>
      </c>
      <c r="J65" s="250">
        <v>0</v>
      </c>
      <c r="K65" s="250">
        <v>16.03</v>
      </c>
      <c r="L65" s="250">
        <v>20.67</v>
      </c>
      <c r="M65" s="250">
        <v>66</v>
      </c>
      <c r="N65" s="250">
        <v>85</v>
      </c>
      <c r="O65" s="250">
        <v>0.44</v>
      </c>
      <c r="P65" s="250">
        <v>0.56000000000000005</v>
      </c>
    </row>
    <row r="66" spans="1:16" x14ac:dyDescent="0.55000000000000004">
      <c r="A66" s="195"/>
      <c r="B66" s="23" t="s">
        <v>62</v>
      </c>
      <c r="C66" s="229">
        <v>11</v>
      </c>
      <c r="D66" s="229">
        <v>14</v>
      </c>
      <c r="E66" s="229">
        <v>11</v>
      </c>
      <c r="F66" s="229">
        <v>14</v>
      </c>
      <c r="G66" s="250"/>
      <c r="H66" s="250"/>
      <c r="I66" s="250"/>
      <c r="J66" s="250"/>
      <c r="K66" s="250"/>
      <c r="L66" s="250"/>
      <c r="M66" s="250"/>
      <c r="N66" s="250"/>
      <c r="O66" s="250"/>
      <c r="P66" s="250"/>
    </row>
    <row r="67" spans="1:16" x14ac:dyDescent="0.55000000000000004">
      <c r="A67" s="195"/>
      <c r="B67" s="191" t="s">
        <v>22</v>
      </c>
      <c r="C67" s="229">
        <v>10</v>
      </c>
      <c r="D67" s="229">
        <v>13</v>
      </c>
      <c r="E67" s="229">
        <v>10</v>
      </c>
      <c r="F67" s="229">
        <v>13</v>
      </c>
      <c r="G67" s="250"/>
      <c r="H67" s="250"/>
      <c r="I67" s="250"/>
      <c r="J67" s="250"/>
      <c r="K67" s="250"/>
      <c r="L67" s="250"/>
      <c r="M67" s="250"/>
      <c r="N67" s="250"/>
      <c r="O67" s="250"/>
      <c r="P67" s="250"/>
    </row>
    <row r="68" spans="1:16" x14ac:dyDescent="0.55000000000000004">
      <c r="A68" s="188" t="s">
        <v>263</v>
      </c>
      <c r="B68" s="213" t="s">
        <v>64</v>
      </c>
      <c r="C68" s="247">
        <v>40</v>
      </c>
      <c r="D68" s="247">
        <v>50</v>
      </c>
      <c r="E68" s="248">
        <v>40</v>
      </c>
      <c r="F68" s="248">
        <v>50</v>
      </c>
      <c r="G68" s="249">
        <v>1.64</v>
      </c>
      <c r="H68" s="249">
        <v>2.2999999999999998</v>
      </c>
      <c r="I68" s="249">
        <v>0.48</v>
      </c>
      <c r="J68" s="249">
        <v>0.6</v>
      </c>
      <c r="K68" s="249">
        <v>13.36</v>
      </c>
      <c r="L68" s="249">
        <v>16.7</v>
      </c>
      <c r="M68" s="249">
        <f>G68*4+I68*9+K68*4</f>
        <v>64.319999999999993</v>
      </c>
      <c r="N68" s="249">
        <f>H68*4+J68*9+L68*4</f>
        <v>81.399999999999991</v>
      </c>
      <c r="O68" s="249">
        <v>0</v>
      </c>
      <c r="P68" s="249">
        <v>0</v>
      </c>
    </row>
    <row r="69" spans="1:16" x14ac:dyDescent="0.55000000000000004">
      <c r="A69" s="195"/>
      <c r="B69" s="223" t="s">
        <v>32</v>
      </c>
      <c r="C69" s="247"/>
      <c r="D69" s="247"/>
      <c r="E69" s="224">
        <f t="shared" ref="E69:P69" si="2">E24+E37+E55+E65+E68</f>
        <v>550</v>
      </c>
      <c r="F69" s="224">
        <f t="shared" si="2"/>
        <v>730</v>
      </c>
      <c r="G69" s="224">
        <f t="shared" si="2"/>
        <v>16.77</v>
      </c>
      <c r="H69" s="224">
        <f t="shared" si="2"/>
        <v>22.43</v>
      </c>
      <c r="I69" s="224">
        <f t="shared" si="2"/>
        <v>18.23</v>
      </c>
      <c r="J69" s="224">
        <f t="shared" si="2"/>
        <v>23.43</v>
      </c>
      <c r="K69" s="224">
        <f t="shared" si="2"/>
        <v>70.039999999999992</v>
      </c>
      <c r="L69" s="224">
        <f t="shared" si="2"/>
        <v>91.820000000000007</v>
      </c>
      <c r="M69" s="224">
        <f t="shared" si="2"/>
        <v>511.91</v>
      </c>
      <c r="N69" s="224">
        <f t="shared" si="2"/>
        <v>668.61</v>
      </c>
      <c r="O69" s="224">
        <f t="shared" si="2"/>
        <v>13.18</v>
      </c>
      <c r="P69" s="224">
        <f t="shared" si="2"/>
        <v>17.73</v>
      </c>
    </row>
    <row r="70" spans="1:16" x14ac:dyDescent="0.55000000000000004">
      <c r="A70" s="195"/>
      <c r="B70" s="191" t="s">
        <v>65</v>
      </c>
      <c r="C70" s="229"/>
      <c r="D70" s="229"/>
      <c r="E70" s="229"/>
      <c r="F70" s="229"/>
      <c r="G70" s="250"/>
      <c r="H70" s="250"/>
      <c r="I70" s="250"/>
      <c r="J70" s="250"/>
      <c r="K70" s="250"/>
      <c r="L70" s="250"/>
      <c r="M70" s="250"/>
      <c r="N70" s="250"/>
      <c r="O70" s="250"/>
      <c r="P70" s="250"/>
    </row>
    <row r="71" spans="1:16" x14ac:dyDescent="0.55000000000000004">
      <c r="A71" s="188" t="s">
        <v>264</v>
      </c>
      <c r="B71" s="76" t="s">
        <v>265</v>
      </c>
      <c r="C71" s="19"/>
      <c r="D71" s="19"/>
      <c r="E71" s="248">
        <v>190</v>
      </c>
      <c r="F71" s="248">
        <v>200</v>
      </c>
      <c r="G71" s="250">
        <v>6.41</v>
      </c>
      <c r="H71" s="250">
        <v>6.74</v>
      </c>
      <c r="I71" s="250">
        <v>6.18</v>
      </c>
      <c r="J71" s="250">
        <v>6.5</v>
      </c>
      <c r="K71" s="250">
        <v>21.62</v>
      </c>
      <c r="L71" s="250">
        <v>22.76</v>
      </c>
      <c r="M71" s="250">
        <v>196.33</v>
      </c>
      <c r="N71" s="250">
        <v>206.67</v>
      </c>
      <c r="O71" s="250">
        <v>9.31</v>
      </c>
      <c r="P71" s="250">
        <v>9.8000000000000007</v>
      </c>
    </row>
    <row r="72" spans="1:16" x14ac:dyDescent="0.55000000000000004">
      <c r="A72" s="195"/>
      <c r="B72" s="223" t="s">
        <v>266</v>
      </c>
      <c r="C72" s="247"/>
      <c r="D72" s="247"/>
      <c r="E72" s="248">
        <v>20</v>
      </c>
      <c r="F72" s="248">
        <v>30</v>
      </c>
      <c r="G72" s="250">
        <v>0.28999999999999998</v>
      </c>
      <c r="H72" s="250">
        <v>0.44</v>
      </c>
      <c r="I72" s="250">
        <v>0.48</v>
      </c>
      <c r="J72" s="250">
        <v>0.73</v>
      </c>
      <c r="K72" s="250">
        <v>1.85</v>
      </c>
      <c r="L72" s="250">
        <v>2.78</v>
      </c>
      <c r="M72" s="250">
        <v>12.94</v>
      </c>
      <c r="N72" s="250">
        <v>19.41</v>
      </c>
      <c r="O72" s="250">
        <v>0.54</v>
      </c>
      <c r="P72" s="250">
        <v>0.8</v>
      </c>
    </row>
    <row r="73" spans="1:16" x14ac:dyDescent="0.55000000000000004">
      <c r="A73" s="195"/>
      <c r="B73" s="191" t="s">
        <v>19</v>
      </c>
      <c r="C73" s="229">
        <v>9</v>
      </c>
      <c r="D73" s="229">
        <v>10</v>
      </c>
      <c r="E73" s="229">
        <v>9</v>
      </c>
      <c r="F73" s="229">
        <v>10</v>
      </c>
      <c r="G73" s="250"/>
      <c r="H73" s="250"/>
      <c r="I73" s="250"/>
      <c r="J73" s="250"/>
      <c r="K73" s="250"/>
      <c r="L73" s="250"/>
      <c r="M73" s="250"/>
      <c r="N73" s="250"/>
      <c r="O73" s="250"/>
      <c r="P73" s="250"/>
    </row>
    <row r="74" spans="1:16" x14ac:dyDescent="0.55000000000000004">
      <c r="A74" s="195"/>
      <c r="B74" s="191" t="s">
        <v>20</v>
      </c>
      <c r="C74" s="229">
        <v>15</v>
      </c>
      <c r="D74" s="229">
        <v>16</v>
      </c>
      <c r="E74" s="229">
        <v>15</v>
      </c>
      <c r="F74" s="229">
        <v>16</v>
      </c>
      <c r="G74" s="250"/>
      <c r="H74" s="250"/>
      <c r="I74" s="250"/>
      <c r="J74" s="250"/>
      <c r="K74" s="250"/>
      <c r="L74" s="250"/>
      <c r="M74" s="250"/>
      <c r="N74" s="250"/>
      <c r="O74" s="250"/>
      <c r="P74" s="250"/>
    </row>
    <row r="75" spans="1:16" x14ac:dyDescent="0.55000000000000004">
      <c r="A75" s="195"/>
      <c r="B75" s="191" t="s">
        <v>40</v>
      </c>
      <c r="C75" s="229">
        <v>4</v>
      </c>
      <c r="D75" s="229">
        <v>4.5</v>
      </c>
      <c r="E75" s="229">
        <v>4</v>
      </c>
      <c r="F75" s="229">
        <v>4.5</v>
      </c>
      <c r="G75" s="250"/>
      <c r="H75" s="250"/>
      <c r="I75" s="250"/>
      <c r="J75" s="250"/>
      <c r="K75" s="250"/>
      <c r="L75" s="250"/>
      <c r="M75" s="250"/>
      <c r="N75" s="250"/>
      <c r="O75" s="250"/>
      <c r="P75" s="250"/>
    </row>
    <row r="76" spans="1:16" x14ac:dyDescent="0.55000000000000004">
      <c r="A76" s="195"/>
      <c r="B76" s="194" t="s">
        <v>48</v>
      </c>
      <c r="C76" s="229">
        <v>152</v>
      </c>
      <c r="D76" s="229">
        <v>160</v>
      </c>
      <c r="E76" s="229">
        <v>114</v>
      </c>
      <c r="F76" s="229">
        <v>120</v>
      </c>
      <c r="G76" s="250"/>
      <c r="H76" s="250"/>
      <c r="I76" s="250"/>
      <c r="J76" s="250"/>
      <c r="K76" s="250"/>
      <c r="L76" s="250"/>
      <c r="M76" s="250"/>
      <c r="N76" s="250"/>
      <c r="O76" s="250"/>
      <c r="P76" s="250"/>
    </row>
    <row r="77" spans="1:16" x14ac:dyDescent="0.55000000000000004">
      <c r="A77" s="195"/>
      <c r="B77" s="194" t="s">
        <v>49</v>
      </c>
      <c r="C77" s="229">
        <v>163</v>
      </c>
      <c r="D77" s="229">
        <v>172</v>
      </c>
      <c r="E77" s="229">
        <v>114</v>
      </c>
      <c r="F77" s="229">
        <v>120</v>
      </c>
      <c r="G77" s="250"/>
      <c r="H77" s="250"/>
      <c r="I77" s="250"/>
      <c r="J77" s="250"/>
      <c r="K77" s="250"/>
      <c r="L77" s="250"/>
      <c r="M77" s="250"/>
      <c r="N77" s="250"/>
      <c r="O77" s="250"/>
      <c r="P77" s="250"/>
    </row>
    <row r="78" spans="1:16" ht="45" customHeight="1" x14ac:dyDescent="0.55000000000000004">
      <c r="A78" s="195"/>
      <c r="B78" s="194" t="s">
        <v>50</v>
      </c>
      <c r="C78" s="229">
        <v>176</v>
      </c>
      <c r="D78" s="229">
        <v>185</v>
      </c>
      <c r="E78" s="229">
        <v>114</v>
      </c>
      <c r="F78" s="229">
        <v>120</v>
      </c>
      <c r="G78" s="250"/>
      <c r="H78" s="250"/>
      <c r="I78" s="250"/>
      <c r="J78" s="250"/>
      <c r="K78" s="250"/>
      <c r="L78" s="250"/>
      <c r="M78" s="250"/>
      <c r="N78" s="250"/>
      <c r="O78" s="250"/>
      <c r="P78" s="250"/>
    </row>
    <row r="79" spans="1:16" x14ac:dyDescent="0.55000000000000004">
      <c r="A79" s="195"/>
      <c r="B79" s="194" t="s">
        <v>51</v>
      </c>
      <c r="C79" s="229">
        <v>190</v>
      </c>
      <c r="D79" s="229">
        <v>200</v>
      </c>
      <c r="E79" s="229">
        <v>114</v>
      </c>
      <c r="F79" s="229">
        <v>120</v>
      </c>
      <c r="G79" s="250"/>
      <c r="H79" s="250"/>
      <c r="I79" s="250"/>
      <c r="J79" s="250"/>
      <c r="K79" s="250"/>
      <c r="L79" s="250"/>
      <c r="M79" s="250"/>
      <c r="N79" s="250"/>
      <c r="O79" s="250"/>
      <c r="P79" s="250"/>
    </row>
    <row r="80" spans="1:16" x14ac:dyDescent="0.55000000000000004">
      <c r="A80" s="195"/>
      <c r="B80" s="191" t="s">
        <v>52</v>
      </c>
      <c r="C80" s="229">
        <v>114</v>
      </c>
      <c r="D80" s="229">
        <v>120</v>
      </c>
      <c r="E80" s="229">
        <v>114</v>
      </c>
      <c r="F80" s="229">
        <v>120</v>
      </c>
      <c r="G80" s="250"/>
      <c r="H80" s="250"/>
      <c r="I80" s="250"/>
      <c r="J80" s="250"/>
      <c r="K80" s="250"/>
      <c r="L80" s="250"/>
      <c r="M80" s="250"/>
      <c r="N80" s="250"/>
      <c r="O80" s="250"/>
      <c r="P80" s="250"/>
    </row>
    <row r="81" spans="1:16" ht="43.5" customHeight="1" x14ac:dyDescent="0.55000000000000004">
      <c r="A81" s="195"/>
      <c r="B81" s="192" t="s">
        <v>41</v>
      </c>
      <c r="C81" s="229">
        <v>60</v>
      </c>
      <c r="D81" s="229">
        <v>63</v>
      </c>
      <c r="E81" s="229">
        <v>48</v>
      </c>
      <c r="F81" s="229">
        <v>50</v>
      </c>
      <c r="G81" s="250"/>
      <c r="H81" s="250"/>
      <c r="I81" s="250"/>
      <c r="J81" s="250"/>
      <c r="K81" s="250"/>
      <c r="L81" s="250"/>
      <c r="M81" s="250"/>
      <c r="N81" s="250"/>
      <c r="O81" s="250"/>
      <c r="P81" s="250"/>
    </row>
    <row r="82" spans="1:16" x14ac:dyDescent="0.55000000000000004">
      <c r="A82" s="195"/>
      <c r="B82" s="192" t="s">
        <v>42</v>
      </c>
      <c r="C82" s="229">
        <v>64</v>
      </c>
      <c r="D82" s="229">
        <v>67</v>
      </c>
      <c r="E82" s="229">
        <v>48</v>
      </c>
      <c r="F82" s="229">
        <v>50</v>
      </c>
      <c r="G82" s="250"/>
      <c r="H82" s="250"/>
      <c r="I82" s="250"/>
      <c r="J82" s="250"/>
      <c r="K82" s="250"/>
      <c r="L82" s="250"/>
      <c r="M82" s="250"/>
      <c r="N82" s="250"/>
      <c r="O82" s="250"/>
      <c r="P82" s="250"/>
    </row>
    <row r="83" spans="1:16" x14ac:dyDescent="0.55000000000000004">
      <c r="A83" s="195"/>
      <c r="B83" s="192" t="s">
        <v>43</v>
      </c>
      <c r="C83" s="229">
        <v>48</v>
      </c>
      <c r="D83" s="229">
        <v>50</v>
      </c>
      <c r="E83" s="229">
        <v>48</v>
      </c>
      <c r="F83" s="229">
        <v>50</v>
      </c>
      <c r="G83" s="250"/>
      <c r="H83" s="250"/>
      <c r="I83" s="250"/>
      <c r="J83" s="250"/>
      <c r="K83" s="250"/>
      <c r="L83" s="250"/>
      <c r="M83" s="250"/>
      <c r="N83" s="250"/>
      <c r="O83" s="250"/>
      <c r="P83" s="250"/>
    </row>
    <row r="84" spans="1:16" x14ac:dyDescent="0.55000000000000004">
      <c r="A84" s="195"/>
      <c r="B84" s="190" t="s">
        <v>38</v>
      </c>
      <c r="C84" s="229">
        <v>71</v>
      </c>
      <c r="D84" s="229">
        <v>75</v>
      </c>
      <c r="E84" s="196">
        <v>57</v>
      </c>
      <c r="F84" s="196">
        <v>60</v>
      </c>
      <c r="G84" s="250"/>
      <c r="H84" s="250"/>
      <c r="I84" s="250"/>
      <c r="J84" s="250"/>
      <c r="K84" s="250"/>
      <c r="L84" s="250"/>
      <c r="M84" s="250"/>
      <c r="N84" s="250"/>
      <c r="O84" s="250"/>
      <c r="P84" s="250"/>
    </row>
    <row r="85" spans="1:16" x14ac:dyDescent="0.55000000000000004">
      <c r="A85" s="195"/>
      <c r="B85" s="191" t="s">
        <v>39</v>
      </c>
      <c r="C85" s="229">
        <v>60</v>
      </c>
      <c r="D85" s="229">
        <v>63</v>
      </c>
      <c r="E85" s="196">
        <v>57</v>
      </c>
      <c r="F85" s="196">
        <v>60</v>
      </c>
      <c r="G85" s="250"/>
      <c r="H85" s="250"/>
      <c r="I85" s="250"/>
      <c r="J85" s="250"/>
      <c r="K85" s="250"/>
      <c r="L85" s="250"/>
      <c r="M85" s="250"/>
      <c r="N85" s="250"/>
      <c r="O85" s="250"/>
      <c r="P85" s="250"/>
    </row>
    <row r="86" spans="1:16" x14ac:dyDescent="0.55000000000000004">
      <c r="A86" s="195"/>
      <c r="B86" s="191" t="s">
        <v>19</v>
      </c>
      <c r="C86" s="229">
        <v>1</v>
      </c>
      <c r="D86" s="229">
        <v>2</v>
      </c>
      <c r="E86" s="196">
        <v>1</v>
      </c>
      <c r="F86" s="196">
        <v>2</v>
      </c>
      <c r="G86" s="250"/>
      <c r="H86" s="250"/>
      <c r="I86" s="250"/>
      <c r="J86" s="250"/>
      <c r="K86" s="250"/>
      <c r="L86" s="250"/>
      <c r="M86" s="250"/>
      <c r="N86" s="250"/>
      <c r="O86" s="250"/>
      <c r="P86" s="250"/>
    </row>
    <row r="87" spans="1:16" s="150" customFormat="1" ht="36" customHeight="1" x14ac:dyDescent="0.55000000000000004">
      <c r="A87" s="195"/>
      <c r="B87" s="192" t="s">
        <v>41</v>
      </c>
      <c r="C87" s="229">
        <v>2.5</v>
      </c>
      <c r="D87" s="229">
        <v>3.8</v>
      </c>
      <c r="E87" s="229">
        <v>2</v>
      </c>
      <c r="F87" s="229">
        <v>3</v>
      </c>
      <c r="G87" s="250"/>
      <c r="H87" s="250"/>
      <c r="I87" s="250"/>
      <c r="J87" s="250"/>
      <c r="K87" s="250"/>
      <c r="L87" s="250"/>
      <c r="M87" s="250"/>
      <c r="N87" s="250"/>
      <c r="O87" s="250"/>
      <c r="P87" s="250"/>
    </row>
    <row r="88" spans="1:16" s="150" customFormat="1" x14ac:dyDescent="0.55000000000000004">
      <c r="A88" s="195"/>
      <c r="B88" s="192" t="s">
        <v>42</v>
      </c>
      <c r="C88" s="229">
        <v>2.7</v>
      </c>
      <c r="D88" s="229">
        <v>4</v>
      </c>
      <c r="E88" s="229">
        <v>2</v>
      </c>
      <c r="F88" s="229">
        <v>3</v>
      </c>
      <c r="G88" s="250"/>
      <c r="H88" s="250"/>
      <c r="I88" s="250"/>
      <c r="J88" s="250"/>
      <c r="K88" s="250"/>
      <c r="L88" s="250"/>
      <c r="M88" s="250"/>
      <c r="N88" s="250"/>
      <c r="O88" s="250"/>
      <c r="P88" s="250"/>
    </row>
    <row r="89" spans="1:16" s="150" customFormat="1" x14ac:dyDescent="0.55000000000000004">
      <c r="A89" s="195"/>
      <c r="B89" s="192" t="s">
        <v>43</v>
      </c>
      <c r="C89" s="229">
        <v>2</v>
      </c>
      <c r="D89" s="229">
        <v>3</v>
      </c>
      <c r="E89" s="229">
        <v>2</v>
      </c>
      <c r="F89" s="229">
        <v>3</v>
      </c>
      <c r="G89" s="250"/>
      <c r="H89" s="250"/>
      <c r="I89" s="250"/>
      <c r="J89" s="250"/>
      <c r="K89" s="250"/>
      <c r="L89" s="250"/>
      <c r="M89" s="250"/>
      <c r="N89" s="250"/>
      <c r="O89" s="250"/>
      <c r="P89" s="250"/>
    </row>
    <row r="90" spans="1:16" s="150" customFormat="1" x14ac:dyDescent="0.55000000000000004">
      <c r="A90" s="195"/>
      <c r="B90" s="191" t="s">
        <v>99</v>
      </c>
      <c r="C90" s="229">
        <v>2</v>
      </c>
      <c r="D90" s="229">
        <v>3</v>
      </c>
      <c r="E90" s="229">
        <v>1</v>
      </c>
      <c r="F90" s="229">
        <v>2</v>
      </c>
      <c r="G90" s="250"/>
      <c r="H90" s="250"/>
      <c r="I90" s="250"/>
      <c r="J90" s="250"/>
      <c r="K90" s="250"/>
      <c r="L90" s="250"/>
      <c r="M90" s="250"/>
      <c r="N90" s="250"/>
      <c r="O90" s="250"/>
      <c r="P90" s="250"/>
    </row>
    <row r="91" spans="1:16" s="150" customFormat="1" x14ac:dyDescent="0.55000000000000004">
      <c r="A91" s="195"/>
      <c r="B91" s="191" t="s">
        <v>261</v>
      </c>
      <c r="C91" s="229">
        <v>1</v>
      </c>
      <c r="D91" s="229">
        <v>2</v>
      </c>
      <c r="E91" s="229">
        <v>1</v>
      </c>
      <c r="F91" s="229">
        <v>2</v>
      </c>
      <c r="G91" s="250"/>
      <c r="H91" s="250"/>
      <c r="I91" s="250"/>
      <c r="J91" s="250"/>
      <c r="K91" s="250"/>
      <c r="L91" s="250"/>
      <c r="M91" s="250"/>
      <c r="N91" s="250"/>
      <c r="O91" s="250"/>
      <c r="P91" s="250"/>
    </row>
    <row r="92" spans="1:16" x14ac:dyDescent="0.55000000000000004">
      <c r="A92" s="195"/>
      <c r="B92" s="191" t="s">
        <v>103</v>
      </c>
      <c r="C92" s="229">
        <v>2</v>
      </c>
      <c r="D92" s="229">
        <v>3</v>
      </c>
      <c r="E92" s="229">
        <v>2</v>
      </c>
      <c r="F92" s="229">
        <v>3</v>
      </c>
      <c r="G92" s="250"/>
      <c r="H92" s="250"/>
      <c r="I92" s="250"/>
      <c r="J92" s="250"/>
      <c r="K92" s="250"/>
      <c r="L92" s="250"/>
      <c r="M92" s="250"/>
      <c r="N92" s="250"/>
      <c r="O92" s="250"/>
      <c r="P92" s="250"/>
    </row>
    <row r="93" spans="1:16" x14ac:dyDescent="0.55000000000000004">
      <c r="A93" s="195"/>
      <c r="B93" s="191" t="s">
        <v>29</v>
      </c>
      <c r="C93" s="229">
        <v>1</v>
      </c>
      <c r="D93" s="229">
        <v>2</v>
      </c>
      <c r="E93" s="229">
        <v>1</v>
      </c>
      <c r="F93" s="229">
        <v>2</v>
      </c>
      <c r="G93" s="250"/>
      <c r="H93" s="250"/>
      <c r="I93" s="250"/>
      <c r="J93" s="250"/>
      <c r="K93" s="250"/>
      <c r="L93" s="250"/>
      <c r="M93" s="250"/>
      <c r="N93" s="250"/>
      <c r="O93" s="250"/>
      <c r="P93" s="250"/>
    </row>
    <row r="94" spans="1:16" x14ac:dyDescent="0.55000000000000004">
      <c r="A94" s="188" t="s">
        <v>267</v>
      </c>
      <c r="B94" s="223" t="s">
        <v>268</v>
      </c>
      <c r="C94" s="247"/>
      <c r="D94" s="247"/>
      <c r="E94" s="248">
        <v>60</v>
      </c>
      <c r="F94" s="248">
        <v>60</v>
      </c>
      <c r="G94" s="250">
        <v>8.34</v>
      </c>
      <c r="H94" s="250">
        <v>8.34</v>
      </c>
      <c r="I94" s="250">
        <v>3.73</v>
      </c>
      <c r="J94" s="250">
        <v>3.73</v>
      </c>
      <c r="K94" s="250">
        <v>26.08</v>
      </c>
      <c r="L94" s="250">
        <v>26.08</v>
      </c>
      <c r="M94" s="250">
        <v>172</v>
      </c>
      <c r="N94" s="250">
        <v>172</v>
      </c>
      <c r="O94" s="250">
        <v>0.13</v>
      </c>
      <c r="P94" s="250">
        <v>0.13</v>
      </c>
    </row>
    <row r="95" spans="1:16" x14ac:dyDescent="0.55000000000000004">
      <c r="A95" s="195"/>
      <c r="B95" s="144" t="s">
        <v>116</v>
      </c>
      <c r="C95" s="181">
        <v>32</v>
      </c>
      <c r="D95" s="181">
        <v>32</v>
      </c>
      <c r="E95" s="196">
        <v>32</v>
      </c>
      <c r="F95" s="196">
        <v>32</v>
      </c>
      <c r="G95" s="250"/>
      <c r="H95" s="250"/>
      <c r="I95" s="250"/>
      <c r="J95" s="250"/>
      <c r="K95" s="250"/>
      <c r="L95" s="250"/>
      <c r="M95" s="250"/>
      <c r="N95" s="250"/>
      <c r="O95" s="250"/>
      <c r="P95" s="250"/>
    </row>
    <row r="96" spans="1:16" x14ac:dyDescent="0.55000000000000004">
      <c r="A96" s="195"/>
      <c r="B96" s="144" t="s">
        <v>18</v>
      </c>
      <c r="C96" s="181">
        <v>12</v>
      </c>
      <c r="D96" s="181">
        <v>12</v>
      </c>
      <c r="E96" s="196">
        <v>12</v>
      </c>
      <c r="F96" s="196">
        <v>12</v>
      </c>
      <c r="G96" s="250"/>
      <c r="H96" s="250"/>
      <c r="I96" s="250"/>
      <c r="J96" s="250"/>
      <c r="K96" s="250"/>
      <c r="L96" s="250"/>
      <c r="M96" s="250"/>
      <c r="N96" s="250"/>
      <c r="O96" s="250"/>
      <c r="P96" s="250"/>
    </row>
    <row r="97" spans="1:16" x14ac:dyDescent="0.55000000000000004">
      <c r="A97" s="195"/>
      <c r="B97" s="144" t="s">
        <v>20</v>
      </c>
      <c r="C97" s="181">
        <v>4</v>
      </c>
      <c r="D97" s="181">
        <v>4</v>
      </c>
      <c r="E97" s="196">
        <v>4</v>
      </c>
      <c r="F97" s="196">
        <v>4</v>
      </c>
      <c r="G97" s="250"/>
      <c r="H97" s="250"/>
      <c r="I97" s="250"/>
      <c r="J97" s="250"/>
      <c r="K97" s="250"/>
      <c r="L97" s="250"/>
      <c r="M97" s="250"/>
      <c r="N97" s="250"/>
      <c r="O97" s="250"/>
      <c r="P97" s="250"/>
    </row>
    <row r="98" spans="1:16" x14ac:dyDescent="0.55000000000000004">
      <c r="A98" s="195"/>
      <c r="B98" s="144" t="s">
        <v>22</v>
      </c>
      <c r="C98" s="181">
        <v>2</v>
      </c>
      <c r="D98" s="181">
        <v>2</v>
      </c>
      <c r="E98" s="196">
        <v>2</v>
      </c>
      <c r="F98" s="196">
        <v>2</v>
      </c>
      <c r="G98" s="250"/>
      <c r="H98" s="250"/>
      <c r="I98" s="250"/>
      <c r="J98" s="250"/>
      <c r="K98" s="250"/>
      <c r="L98" s="250"/>
      <c r="M98" s="250"/>
      <c r="N98" s="250"/>
      <c r="O98" s="250"/>
      <c r="P98" s="250"/>
    </row>
    <row r="99" spans="1:16" x14ac:dyDescent="0.55000000000000004">
      <c r="A99" s="195"/>
      <c r="B99" s="204" t="s">
        <v>71</v>
      </c>
      <c r="C99" s="182">
        <v>0.9</v>
      </c>
      <c r="D99" s="182">
        <v>1</v>
      </c>
      <c r="E99" s="209">
        <v>0.9</v>
      </c>
      <c r="F99" s="209">
        <v>1</v>
      </c>
      <c r="G99" s="250"/>
      <c r="H99" s="250"/>
      <c r="I99" s="250"/>
      <c r="J99" s="250"/>
      <c r="K99" s="250"/>
      <c r="L99" s="250"/>
      <c r="M99" s="250"/>
      <c r="N99" s="250"/>
      <c r="O99" s="250"/>
      <c r="P99" s="250"/>
    </row>
    <row r="100" spans="1:16" x14ac:dyDescent="0.55000000000000004">
      <c r="A100" s="195"/>
      <c r="B100" s="144" t="s">
        <v>29</v>
      </c>
      <c r="C100" s="181">
        <v>1</v>
      </c>
      <c r="D100" s="181">
        <v>1</v>
      </c>
      <c r="E100" s="196">
        <v>1</v>
      </c>
      <c r="F100" s="196">
        <v>1</v>
      </c>
      <c r="G100" s="250"/>
      <c r="H100" s="250"/>
      <c r="I100" s="250"/>
      <c r="J100" s="250"/>
      <c r="K100" s="250"/>
      <c r="L100" s="250"/>
      <c r="M100" s="250"/>
      <c r="N100" s="250"/>
      <c r="O100" s="250"/>
      <c r="P100" s="250"/>
    </row>
    <row r="101" spans="1:16" x14ac:dyDescent="0.55000000000000004">
      <c r="A101" s="195"/>
      <c r="B101" s="144" t="s">
        <v>40</v>
      </c>
      <c r="C101" s="181">
        <v>0.2</v>
      </c>
      <c r="D101" s="181">
        <v>0.2</v>
      </c>
      <c r="E101" s="196">
        <v>0.2</v>
      </c>
      <c r="F101" s="196">
        <v>0.2</v>
      </c>
      <c r="G101" s="250"/>
      <c r="H101" s="250"/>
      <c r="I101" s="250"/>
      <c r="J101" s="250"/>
      <c r="K101" s="250"/>
      <c r="L101" s="250"/>
      <c r="M101" s="250"/>
      <c r="N101" s="250"/>
      <c r="O101" s="250"/>
      <c r="P101" s="250"/>
    </row>
    <row r="102" spans="1:16" x14ac:dyDescent="0.55000000000000004">
      <c r="A102" s="195"/>
      <c r="B102" s="144" t="s">
        <v>269</v>
      </c>
      <c r="C102" s="181">
        <v>27</v>
      </c>
      <c r="D102" s="181">
        <v>27</v>
      </c>
      <c r="E102" s="196">
        <v>26</v>
      </c>
      <c r="F102" s="196">
        <v>26</v>
      </c>
      <c r="G102" s="250"/>
      <c r="H102" s="250"/>
      <c r="I102" s="250"/>
      <c r="J102" s="250"/>
      <c r="K102" s="250"/>
      <c r="L102" s="250"/>
      <c r="M102" s="250"/>
      <c r="N102" s="250"/>
      <c r="O102" s="250"/>
      <c r="P102" s="250"/>
    </row>
    <row r="103" spans="1:16" x14ac:dyDescent="0.55000000000000004">
      <c r="A103" s="195"/>
      <c r="B103" s="144" t="s">
        <v>22</v>
      </c>
      <c r="C103" s="181">
        <v>2</v>
      </c>
      <c r="D103" s="181">
        <v>2</v>
      </c>
      <c r="E103" s="196">
        <v>2</v>
      </c>
      <c r="F103" s="196">
        <v>2</v>
      </c>
      <c r="G103" s="250"/>
      <c r="H103" s="250"/>
      <c r="I103" s="250"/>
      <c r="J103" s="250"/>
      <c r="K103" s="250"/>
      <c r="L103" s="250"/>
      <c r="M103" s="250"/>
      <c r="N103" s="250"/>
      <c r="O103" s="250"/>
      <c r="P103" s="250"/>
    </row>
    <row r="104" spans="1:16" ht="39" customHeight="1" x14ac:dyDescent="0.55000000000000004">
      <c r="A104" s="188" t="s">
        <v>270</v>
      </c>
      <c r="B104" s="223" t="s">
        <v>74</v>
      </c>
      <c r="C104" s="247"/>
      <c r="D104" s="247"/>
      <c r="E104" s="248">
        <v>180</v>
      </c>
      <c r="F104" s="248">
        <v>200</v>
      </c>
      <c r="G104" s="250">
        <v>0.03</v>
      </c>
      <c r="H104" s="250">
        <v>0.03</v>
      </c>
      <c r="I104" s="250">
        <v>0.01</v>
      </c>
      <c r="J104" s="250">
        <v>0.01</v>
      </c>
      <c r="K104" s="250">
        <v>9.98</v>
      </c>
      <c r="L104" s="250">
        <v>12.97</v>
      </c>
      <c r="M104" s="250">
        <v>42</v>
      </c>
      <c r="N104" s="250">
        <v>54</v>
      </c>
      <c r="O104" s="250">
        <v>0</v>
      </c>
      <c r="P104" s="250">
        <v>0</v>
      </c>
    </row>
    <row r="105" spans="1:16" x14ac:dyDescent="0.55000000000000004">
      <c r="A105" s="222"/>
      <c r="B105" s="191" t="s">
        <v>75</v>
      </c>
      <c r="C105" s="229">
        <v>0.45</v>
      </c>
      <c r="D105" s="229">
        <v>0.54</v>
      </c>
      <c r="E105" s="229">
        <v>0.45</v>
      </c>
      <c r="F105" s="229">
        <v>0.54</v>
      </c>
      <c r="G105" s="250"/>
      <c r="H105" s="250"/>
      <c r="I105" s="250"/>
      <c r="J105" s="250"/>
      <c r="K105" s="250"/>
      <c r="L105" s="250"/>
      <c r="M105" s="250"/>
      <c r="N105" s="250"/>
      <c r="O105" s="250"/>
      <c r="P105" s="250"/>
    </row>
    <row r="106" spans="1:16" x14ac:dyDescent="0.55000000000000004">
      <c r="A106" s="222"/>
      <c r="B106" s="191" t="s">
        <v>22</v>
      </c>
      <c r="C106" s="229">
        <v>10</v>
      </c>
      <c r="D106" s="229">
        <v>13</v>
      </c>
      <c r="E106" s="229">
        <v>10</v>
      </c>
      <c r="F106" s="229">
        <v>13</v>
      </c>
      <c r="G106" s="250"/>
      <c r="H106" s="250"/>
      <c r="I106" s="250"/>
      <c r="J106" s="250"/>
      <c r="K106" s="250"/>
      <c r="L106" s="250"/>
      <c r="M106" s="250"/>
      <c r="N106" s="250"/>
      <c r="O106" s="250"/>
      <c r="P106" s="250"/>
    </row>
    <row r="107" spans="1:16" x14ac:dyDescent="0.55000000000000004">
      <c r="A107" s="188" t="s">
        <v>271</v>
      </c>
      <c r="B107" s="24" t="s">
        <v>77</v>
      </c>
      <c r="C107" s="19">
        <v>93</v>
      </c>
      <c r="D107" s="19">
        <v>93</v>
      </c>
      <c r="E107" s="248">
        <v>93</v>
      </c>
      <c r="F107" s="248">
        <v>93</v>
      </c>
      <c r="G107" s="250">
        <v>0.37</v>
      </c>
      <c r="H107" s="250">
        <v>0.37</v>
      </c>
      <c r="I107" s="250">
        <v>0.37</v>
      </c>
      <c r="J107" s="250">
        <v>0.37</v>
      </c>
      <c r="K107" s="250">
        <v>9.73</v>
      </c>
      <c r="L107" s="250">
        <v>9.73</v>
      </c>
      <c r="M107" s="250">
        <v>41.85</v>
      </c>
      <c r="N107" s="250">
        <v>41.85</v>
      </c>
      <c r="O107" s="250">
        <v>9.3000000000000007</v>
      </c>
      <c r="P107" s="250">
        <v>9.3000000000000007</v>
      </c>
    </row>
    <row r="108" spans="1:16" x14ac:dyDescent="0.55000000000000004">
      <c r="A108" s="188" t="s">
        <v>263</v>
      </c>
      <c r="B108" s="223" t="s">
        <v>78</v>
      </c>
      <c r="C108" s="247">
        <v>35</v>
      </c>
      <c r="D108" s="247">
        <v>40</v>
      </c>
      <c r="E108" s="248">
        <v>35</v>
      </c>
      <c r="F108" s="248">
        <v>40</v>
      </c>
      <c r="G108" s="250">
        <v>1.66</v>
      </c>
      <c r="H108" s="250">
        <v>2</v>
      </c>
      <c r="I108" s="250">
        <v>0.28000000000000003</v>
      </c>
      <c r="J108" s="250">
        <v>0.32</v>
      </c>
      <c r="K108" s="250">
        <v>17.22</v>
      </c>
      <c r="L108" s="250">
        <v>19.68</v>
      </c>
      <c r="M108" s="250">
        <f>G108*4+I108*9+K108*4</f>
        <v>78.039999999999992</v>
      </c>
      <c r="N108" s="250">
        <f>H108*4+J108*9+L108*4</f>
        <v>89.6</v>
      </c>
      <c r="O108" s="250">
        <v>0</v>
      </c>
      <c r="P108" s="250">
        <v>0</v>
      </c>
    </row>
    <row r="109" spans="1:16" x14ac:dyDescent="0.55000000000000004">
      <c r="A109" s="222"/>
      <c r="B109" s="223" t="s">
        <v>32</v>
      </c>
      <c r="C109" s="247"/>
      <c r="D109" s="247"/>
      <c r="E109" s="224">
        <f>E71+E72+E94+E104+E107+E108</f>
        <v>578</v>
      </c>
      <c r="F109" s="224">
        <f t="shared" ref="F109:P109" si="3">F71+F72+F94+F104+F107+F108</f>
        <v>623</v>
      </c>
      <c r="G109" s="224">
        <f t="shared" si="3"/>
        <v>17.099999999999998</v>
      </c>
      <c r="H109" s="224">
        <f t="shared" si="3"/>
        <v>17.919999999999998</v>
      </c>
      <c r="I109" s="224">
        <f t="shared" si="3"/>
        <v>11.049999999999999</v>
      </c>
      <c r="J109" s="224">
        <f t="shared" si="3"/>
        <v>11.66</v>
      </c>
      <c r="K109" s="224">
        <f t="shared" si="3"/>
        <v>86.48</v>
      </c>
      <c r="L109" s="224">
        <f t="shared" si="3"/>
        <v>94</v>
      </c>
      <c r="M109" s="224">
        <f t="shared" si="3"/>
        <v>543.16</v>
      </c>
      <c r="N109" s="224">
        <f t="shared" si="3"/>
        <v>583.53</v>
      </c>
      <c r="O109" s="224">
        <f t="shared" si="3"/>
        <v>19.28</v>
      </c>
      <c r="P109" s="224">
        <f t="shared" si="3"/>
        <v>20.03</v>
      </c>
    </row>
    <row r="110" spans="1:16" x14ac:dyDescent="0.55000000000000004">
      <c r="A110" s="222"/>
      <c r="B110" s="163" t="s">
        <v>79</v>
      </c>
      <c r="C110" s="196"/>
      <c r="D110" s="196"/>
      <c r="E110" s="196"/>
      <c r="F110" s="196"/>
      <c r="G110" s="250"/>
      <c r="H110" s="250"/>
      <c r="I110" s="250"/>
      <c r="J110" s="250"/>
      <c r="K110" s="250"/>
      <c r="L110" s="250"/>
      <c r="M110" s="250"/>
      <c r="N110" s="250"/>
      <c r="O110" s="250"/>
      <c r="P110" s="250"/>
    </row>
    <row r="111" spans="1:16" x14ac:dyDescent="0.55000000000000004">
      <c r="A111" s="222" t="s">
        <v>272</v>
      </c>
      <c r="B111" s="189" t="s">
        <v>81</v>
      </c>
      <c r="C111" s="247">
        <v>154</v>
      </c>
      <c r="D111" s="247">
        <v>154</v>
      </c>
      <c r="E111" s="248">
        <v>150</v>
      </c>
      <c r="F111" s="248">
        <v>150</v>
      </c>
      <c r="G111" s="250">
        <v>4.3600000000000003</v>
      </c>
      <c r="H111" s="250">
        <v>4.3600000000000003</v>
      </c>
      <c r="I111" s="250">
        <v>3.76</v>
      </c>
      <c r="J111" s="250">
        <v>3.76</v>
      </c>
      <c r="K111" s="250">
        <v>6</v>
      </c>
      <c r="L111" s="250">
        <v>6</v>
      </c>
      <c r="M111" s="250">
        <v>79.5</v>
      </c>
      <c r="N111" s="250">
        <v>79.5</v>
      </c>
      <c r="O111" s="250">
        <v>1.06</v>
      </c>
      <c r="P111" s="250">
        <v>1.06</v>
      </c>
    </row>
    <row r="112" spans="1:16" x14ac:dyDescent="0.55000000000000004">
      <c r="A112" s="222"/>
      <c r="B112" s="189" t="s">
        <v>32</v>
      </c>
      <c r="C112" s="247"/>
      <c r="D112" s="247"/>
      <c r="E112" s="224">
        <f>E111</f>
        <v>150</v>
      </c>
      <c r="F112" s="224">
        <f t="shared" ref="F112:P112" si="4">F111</f>
        <v>150</v>
      </c>
      <c r="G112" s="224">
        <f t="shared" si="4"/>
        <v>4.3600000000000003</v>
      </c>
      <c r="H112" s="224">
        <f t="shared" si="4"/>
        <v>4.3600000000000003</v>
      </c>
      <c r="I112" s="224">
        <f t="shared" si="4"/>
        <v>3.76</v>
      </c>
      <c r="J112" s="224">
        <f t="shared" si="4"/>
        <v>3.76</v>
      </c>
      <c r="K112" s="224">
        <f t="shared" si="4"/>
        <v>6</v>
      </c>
      <c r="L112" s="224">
        <f t="shared" si="4"/>
        <v>6</v>
      </c>
      <c r="M112" s="224">
        <f t="shared" si="4"/>
        <v>79.5</v>
      </c>
      <c r="N112" s="224">
        <f t="shared" si="4"/>
        <v>79.5</v>
      </c>
      <c r="O112" s="224">
        <f t="shared" si="4"/>
        <v>1.06</v>
      </c>
      <c r="P112" s="224">
        <f t="shared" si="4"/>
        <v>1.06</v>
      </c>
    </row>
    <row r="113" spans="1:16" x14ac:dyDescent="0.55000000000000004">
      <c r="A113" s="222"/>
      <c r="B113" s="191" t="s">
        <v>82</v>
      </c>
      <c r="C113" s="229"/>
      <c r="D113" s="229"/>
      <c r="E113" s="229"/>
      <c r="F113" s="229"/>
      <c r="G113" s="250"/>
      <c r="H113" s="250"/>
      <c r="I113" s="250"/>
      <c r="J113" s="250"/>
      <c r="K113" s="250"/>
      <c r="L113" s="250"/>
      <c r="M113" s="250"/>
      <c r="N113" s="250"/>
      <c r="O113" s="250"/>
      <c r="P113" s="250"/>
    </row>
    <row r="114" spans="1:16" x14ac:dyDescent="0.55000000000000004">
      <c r="A114" s="164"/>
      <c r="B114" s="71" t="s">
        <v>83</v>
      </c>
      <c r="C114" s="229">
        <v>4</v>
      </c>
      <c r="D114" s="229">
        <v>6</v>
      </c>
      <c r="E114" s="248">
        <v>4</v>
      </c>
      <c r="F114" s="248">
        <v>6</v>
      </c>
      <c r="G114" s="250">
        <v>3</v>
      </c>
      <c r="H114" s="250">
        <v>3</v>
      </c>
      <c r="I114" s="250">
        <v>0</v>
      </c>
      <c r="J114" s="250">
        <v>0</v>
      </c>
      <c r="K114" s="250">
        <v>14</v>
      </c>
      <c r="L114" s="250">
        <v>17</v>
      </c>
      <c r="M114" s="250">
        <v>66</v>
      </c>
      <c r="N114" s="250">
        <v>83</v>
      </c>
      <c r="O114" s="250">
        <v>0</v>
      </c>
      <c r="P114" s="250">
        <v>0</v>
      </c>
    </row>
    <row r="115" spans="1:16" x14ac:dyDescent="0.55000000000000004">
      <c r="A115" s="222"/>
      <c r="B115" s="223" t="s">
        <v>84</v>
      </c>
      <c r="C115" s="247"/>
      <c r="D115" s="247"/>
      <c r="E115" s="224">
        <f t="shared" ref="E115:O115" si="5">E18+E22+E69+E109+E112</f>
        <v>1745</v>
      </c>
      <c r="F115" s="224">
        <f t="shared" si="5"/>
        <v>2054</v>
      </c>
      <c r="G115" s="224">
        <f t="shared" si="5"/>
        <v>49.769999999999996</v>
      </c>
      <c r="H115" s="224">
        <f t="shared" si="5"/>
        <v>59.45</v>
      </c>
      <c r="I115" s="224">
        <f t="shared" si="5"/>
        <v>49.609999999999992</v>
      </c>
      <c r="J115" s="224">
        <f t="shared" si="5"/>
        <v>60.04999999999999</v>
      </c>
      <c r="K115" s="224">
        <f t="shared" si="5"/>
        <v>216.66</v>
      </c>
      <c r="L115" s="224">
        <f t="shared" si="5"/>
        <v>262.32</v>
      </c>
      <c r="M115" s="224">
        <f t="shared" si="5"/>
        <v>1546.96</v>
      </c>
      <c r="N115" s="224">
        <f t="shared" si="5"/>
        <v>1862.59</v>
      </c>
      <c r="O115" s="224">
        <f t="shared" si="5"/>
        <v>36.380000000000003</v>
      </c>
      <c r="P115" s="224">
        <f>P18+P22+P69+P109</f>
        <v>41.39</v>
      </c>
    </row>
    <row r="147" spans="1:6" x14ac:dyDescent="0.55000000000000004">
      <c r="A147" s="186"/>
      <c r="B147" s="186"/>
      <c r="C147" s="186"/>
      <c r="D147" s="186"/>
      <c r="E147" s="186"/>
      <c r="F147" s="186"/>
    </row>
  </sheetData>
  <mergeCells count="11">
    <mergeCell ref="A1:A3"/>
    <mergeCell ref="I3:J3"/>
    <mergeCell ref="O1:P2"/>
    <mergeCell ref="K3:L3"/>
    <mergeCell ref="O3:P3"/>
    <mergeCell ref="B1:B3"/>
    <mergeCell ref="E1:F2"/>
    <mergeCell ref="C1:D2"/>
    <mergeCell ref="G1:L2"/>
    <mergeCell ref="G3:H3"/>
    <mergeCell ref="M1:N2"/>
  </mergeCells>
  <pageMargins left="0" right="0" top="0" bottom="0" header="0" footer="0"/>
  <pageSetup paperSize="9" scale="37" orientation="landscape" r:id="rId1"/>
  <rowBreaks count="1" manualBreakCount="1">
    <brk id="39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0"/>
  <sheetViews>
    <sheetView topLeftCell="A86" zoomScale="40" zoomScaleNormal="100" zoomScaleSheetLayoutView="40" workbookViewId="0">
      <selection activeCell="H50" sqref="H50"/>
    </sheetView>
  </sheetViews>
  <sheetFormatPr defaultRowHeight="38.25" x14ac:dyDescent="0.55000000000000004"/>
  <cols>
    <col min="1" max="1" width="26.28515625" style="30" bestFit="1" customWidth="1"/>
    <col min="2" max="2" width="102.28515625" style="14" bestFit="1" customWidth="1"/>
    <col min="3" max="3" width="20.5703125" style="14" bestFit="1" customWidth="1"/>
    <col min="4" max="4" width="18.7109375" style="14" bestFit="1" customWidth="1"/>
    <col min="5" max="6" width="21.5703125" style="14" bestFit="1" customWidth="1"/>
    <col min="7" max="10" width="15.5703125" style="14" bestFit="1" customWidth="1"/>
    <col min="11" max="12" width="18.5703125" style="14" bestFit="1" customWidth="1"/>
    <col min="13" max="14" width="21.5703125" style="14" bestFit="1" customWidth="1"/>
    <col min="15" max="16" width="15.5703125" style="14" bestFit="1" customWidth="1"/>
    <col min="17" max="16384" width="9.140625" style="14"/>
  </cols>
  <sheetData>
    <row r="1" spans="1:16" ht="38.25" customHeight="1" x14ac:dyDescent="0.55000000000000004">
      <c r="A1" s="293" t="s">
        <v>0</v>
      </c>
      <c r="B1" s="294" t="s">
        <v>273</v>
      </c>
      <c r="C1" s="293" t="s">
        <v>2</v>
      </c>
      <c r="D1" s="292"/>
      <c r="E1" s="293" t="s">
        <v>2</v>
      </c>
      <c r="F1" s="292"/>
      <c r="G1" s="291" t="s">
        <v>3</v>
      </c>
      <c r="H1" s="291"/>
      <c r="I1" s="291"/>
      <c r="J1" s="291"/>
      <c r="K1" s="291"/>
      <c r="L1" s="291"/>
      <c r="M1" s="293" t="s">
        <v>4</v>
      </c>
      <c r="N1" s="292"/>
      <c r="O1" s="293" t="s">
        <v>5</v>
      </c>
      <c r="P1" s="293"/>
    </row>
    <row r="2" spans="1:16" x14ac:dyDescent="0.55000000000000004">
      <c r="A2" s="293"/>
      <c r="B2" s="295"/>
      <c r="C2" s="292"/>
      <c r="D2" s="292"/>
      <c r="E2" s="292"/>
      <c r="F2" s="292"/>
      <c r="G2" s="291"/>
      <c r="H2" s="291"/>
      <c r="I2" s="291"/>
      <c r="J2" s="291"/>
      <c r="K2" s="291"/>
      <c r="L2" s="291"/>
      <c r="M2" s="292"/>
      <c r="N2" s="292"/>
      <c r="O2" s="293"/>
      <c r="P2" s="293"/>
    </row>
    <row r="3" spans="1:16" ht="78" customHeight="1" x14ac:dyDescent="0.55000000000000004">
      <c r="A3" s="293"/>
      <c r="B3" s="296"/>
      <c r="C3" s="284" t="s">
        <v>6</v>
      </c>
      <c r="D3" s="284" t="s">
        <v>7</v>
      </c>
      <c r="E3" s="284" t="s">
        <v>6</v>
      </c>
      <c r="F3" s="284" t="s">
        <v>7</v>
      </c>
      <c r="G3" s="293" t="s">
        <v>8</v>
      </c>
      <c r="H3" s="293"/>
      <c r="I3" s="293" t="s">
        <v>9</v>
      </c>
      <c r="J3" s="291"/>
      <c r="K3" s="291" t="s">
        <v>10</v>
      </c>
      <c r="L3" s="291"/>
      <c r="M3" s="284"/>
      <c r="N3" s="284"/>
      <c r="O3" s="291" t="s">
        <v>11</v>
      </c>
      <c r="P3" s="291"/>
    </row>
    <row r="4" spans="1:16" x14ac:dyDescent="0.55000000000000004">
      <c r="A4" s="212"/>
      <c r="B4" s="154" t="s">
        <v>12</v>
      </c>
      <c r="C4" s="222" t="s">
        <v>13</v>
      </c>
      <c r="D4" s="222" t="s">
        <v>14</v>
      </c>
      <c r="E4" s="222" t="s">
        <v>15</v>
      </c>
      <c r="F4" s="15" t="s">
        <v>15</v>
      </c>
      <c r="G4" s="15" t="s">
        <v>6</v>
      </c>
      <c r="H4" s="187" t="s">
        <v>7</v>
      </c>
      <c r="I4" s="15" t="s">
        <v>6</v>
      </c>
      <c r="J4" s="187" t="s">
        <v>7</v>
      </c>
      <c r="K4" s="15" t="s">
        <v>6</v>
      </c>
      <c r="L4" s="187" t="s">
        <v>7</v>
      </c>
      <c r="M4" s="15" t="s">
        <v>6</v>
      </c>
      <c r="N4" s="187" t="s">
        <v>7</v>
      </c>
      <c r="O4" s="15" t="s">
        <v>6</v>
      </c>
      <c r="P4" s="187" t="s">
        <v>7</v>
      </c>
    </row>
    <row r="5" spans="1:16" x14ac:dyDescent="0.55000000000000004">
      <c r="A5" s="188" t="s">
        <v>274</v>
      </c>
      <c r="B5" s="223" t="s">
        <v>275</v>
      </c>
      <c r="C5" s="198"/>
      <c r="D5" s="198"/>
      <c r="E5" s="199">
        <v>150</v>
      </c>
      <c r="F5" s="199">
        <v>200</v>
      </c>
      <c r="G5" s="33">
        <v>5.07</v>
      </c>
      <c r="H5" s="175">
        <v>6.75</v>
      </c>
      <c r="I5" s="33">
        <v>5.87</v>
      </c>
      <c r="J5" s="175">
        <v>8.75</v>
      </c>
      <c r="K5" s="33">
        <v>15.66</v>
      </c>
      <c r="L5" s="175">
        <v>19.899999999999999</v>
      </c>
      <c r="M5" s="33">
        <v>134</v>
      </c>
      <c r="N5" s="175">
        <v>183</v>
      </c>
      <c r="O5" s="33">
        <v>0.84</v>
      </c>
      <c r="P5" s="175">
        <v>1.1200000000000001</v>
      </c>
    </row>
    <row r="6" spans="1:16" x14ac:dyDescent="0.55000000000000004">
      <c r="A6" s="212"/>
      <c r="B6" s="191" t="s">
        <v>143</v>
      </c>
      <c r="C6" s="201">
        <v>12</v>
      </c>
      <c r="D6" s="201">
        <v>16</v>
      </c>
      <c r="E6" s="201">
        <v>12</v>
      </c>
      <c r="F6" s="201">
        <v>16</v>
      </c>
      <c r="G6" s="33"/>
      <c r="H6" s="175"/>
      <c r="I6" s="33"/>
      <c r="J6" s="175"/>
      <c r="K6" s="33"/>
      <c r="L6" s="175"/>
      <c r="M6" s="33"/>
      <c r="N6" s="175"/>
      <c r="O6" s="33"/>
      <c r="P6" s="175"/>
    </row>
    <row r="7" spans="1:16" x14ac:dyDescent="0.55000000000000004">
      <c r="A7" s="212"/>
      <c r="B7" s="191" t="s">
        <v>29</v>
      </c>
      <c r="C7" s="201">
        <v>2</v>
      </c>
      <c r="D7" s="201">
        <v>3</v>
      </c>
      <c r="E7" s="201">
        <v>2</v>
      </c>
      <c r="F7" s="201">
        <v>3</v>
      </c>
      <c r="G7" s="33"/>
      <c r="H7" s="175"/>
      <c r="I7" s="33"/>
      <c r="J7" s="175"/>
      <c r="K7" s="33"/>
      <c r="L7" s="175"/>
      <c r="M7" s="33"/>
      <c r="N7" s="175"/>
      <c r="O7" s="33"/>
      <c r="P7" s="175"/>
    </row>
    <row r="8" spans="1:16" x14ac:dyDescent="0.55000000000000004">
      <c r="A8" s="212"/>
      <c r="B8" s="191" t="s">
        <v>18</v>
      </c>
      <c r="C8" s="201">
        <v>130</v>
      </c>
      <c r="D8" s="201">
        <v>173</v>
      </c>
      <c r="E8" s="201">
        <v>130</v>
      </c>
      <c r="F8" s="201">
        <v>173</v>
      </c>
      <c r="G8" s="200"/>
      <c r="H8" s="200"/>
      <c r="I8" s="200"/>
      <c r="J8" s="200"/>
      <c r="K8" s="200"/>
      <c r="L8" s="200"/>
      <c r="M8" s="200"/>
      <c r="N8" s="200"/>
      <c r="O8" s="200"/>
      <c r="P8" s="200"/>
    </row>
    <row r="9" spans="1:16" x14ac:dyDescent="0.55000000000000004">
      <c r="A9" s="212"/>
      <c r="B9" s="191" t="s">
        <v>22</v>
      </c>
      <c r="C9" s="201">
        <v>3</v>
      </c>
      <c r="D9" s="201">
        <v>4</v>
      </c>
      <c r="E9" s="201">
        <v>3</v>
      </c>
      <c r="F9" s="201">
        <v>4</v>
      </c>
      <c r="G9" s="200"/>
      <c r="H9" s="200"/>
      <c r="I9" s="200"/>
      <c r="J9" s="200"/>
      <c r="K9" s="200"/>
      <c r="L9" s="200"/>
      <c r="M9" s="200"/>
      <c r="N9" s="200"/>
      <c r="O9" s="200"/>
      <c r="P9" s="200"/>
    </row>
    <row r="10" spans="1:16" x14ac:dyDescent="0.55000000000000004">
      <c r="A10" s="188" t="s">
        <v>276</v>
      </c>
      <c r="B10" s="189" t="s">
        <v>90</v>
      </c>
      <c r="C10" s="198"/>
      <c r="D10" s="198"/>
      <c r="E10" s="199">
        <v>180</v>
      </c>
      <c r="F10" s="199">
        <v>200</v>
      </c>
      <c r="G10" s="202">
        <v>2.1800000000000002</v>
      </c>
      <c r="H10" s="202">
        <v>2.98</v>
      </c>
      <c r="I10" s="202">
        <v>3.44</v>
      </c>
      <c r="J10" s="202">
        <v>4.32</v>
      </c>
      <c r="K10" s="202">
        <v>14.88</v>
      </c>
      <c r="L10" s="202">
        <v>18.13</v>
      </c>
      <c r="M10" s="202">
        <v>99.2</v>
      </c>
      <c r="N10" s="202">
        <v>123.32</v>
      </c>
      <c r="O10" s="202">
        <v>1.31</v>
      </c>
      <c r="P10" s="202">
        <v>1.65</v>
      </c>
    </row>
    <row r="11" spans="1:16" x14ac:dyDescent="0.55000000000000004">
      <c r="A11" s="212"/>
      <c r="B11" s="190" t="s">
        <v>18</v>
      </c>
      <c r="C11" s="201">
        <v>101</v>
      </c>
      <c r="D11" s="201">
        <v>127</v>
      </c>
      <c r="E11" s="201">
        <v>101</v>
      </c>
      <c r="F11" s="201">
        <v>127</v>
      </c>
      <c r="G11" s="202"/>
      <c r="H11" s="202"/>
      <c r="I11" s="202"/>
      <c r="J11" s="202"/>
      <c r="K11" s="202"/>
      <c r="L11" s="202"/>
      <c r="M11" s="202"/>
      <c r="N11" s="202"/>
      <c r="O11" s="202"/>
      <c r="P11" s="202"/>
    </row>
    <row r="12" spans="1:16" x14ac:dyDescent="0.55000000000000004">
      <c r="A12" s="212"/>
      <c r="B12" s="190" t="s">
        <v>91</v>
      </c>
      <c r="C12" s="201">
        <v>1.43</v>
      </c>
      <c r="D12" s="201">
        <v>1.72</v>
      </c>
      <c r="E12" s="201">
        <v>1.43</v>
      </c>
      <c r="F12" s="201">
        <v>1.72</v>
      </c>
      <c r="G12" s="202"/>
      <c r="H12" s="202"/>
      <c r="I12" s="202"/>
      <c r="J12" s="202"/>
      <c r="K12" s="202"/>
      <c r="L12" s="202"/>
      <c r="M12" s="202"/>
      <c r="N12" s="202"/>
      <c r="O12" s="202"/>
      <c r="P12" s="202"/>
    </row>
    <row r="13" spans="1:16" x14ac:dyDescent="0.55000000000000004">
      <c r="A13" s="212"/>
      <c r="B13" s="151" t="s">
        <v>22</v>
      </c>
      <c r="C13" s="201">
        <v>10</v>
      </c>
      <c r="D13" s="201">
        <v>12</v>
      </c>
      <c r="E13" s="201">
        <v>10</v>
      </c>
      <c r="F13" s="201">
        <v>12</v>
      </c>
      <c r="G13" s="202"/>
      <c r="H13" s="202"/>
      <c r="I13" s="202"/>
      <c r="J13" s="202"/>
      <c r="K13" s="202"/>
      <c r="L13" s="202"/>
      <c r="M13" s="202"/>
      <c r="N13" s="202"/>
      <c r="O13" s="202"/>
      <c r="P13" s="202"/>
    </row>
    <row r="14" spans="1:16" x14ac:dyDescent="0.55000000000000004">
      <c r="A14" s="188" t="s">
        <v>277</v>
      </c>
      <c r="B14" s="223" t="s">
        <v>93</v>
      </c>
      <c r="C14" s="198"/>
      <c r="D14" s="198"/>
      <c r="E14" s="170">
        <v>37</v>
      </c>
      <c r="F14" s="170">
        <v>51</v>
      </c>
      <c r="G14" s="200">
        <v>1.48</v>
      </c>
      <c r="H14" s="200">
        <v>1.8</v>
      </c>
      <c r="I14" s="200">
        <v>4.99</v>
      </c>
      <c r="J14" s="200">
        <v>6.88</v>
      </c>
      <c r="K14" s="200">
        <v>13.8</v>
      </c>
      <c r="L14" s="200">
        <v>18</v>
      </c>
      <c r="M14" s="200">
        <f>G14*4+I14*9+K14*4</f>
        <v>106.03</v>
      </c>
      <c r="N14" s="200">
        <f>H14*4+J14*9+L14*4</f>
        <v>141.12</v>
      </c>
      <c r="O14" s="200">
        <v>0</v>
      </c>
      <c r="P14" s="200">
        <v>0</v>
      </c>
    </row>
    <row r="15" spans="1:16" x14ac:dyDescent="0.55000000000000004">
      <c r="A15" s="212"/>
      <c r="B15" s="191" t="s">
        <v>29</v>
      </c>
      <c r="C15" s="201">
        <v>5</v>
      </c>
      <c r="D15" s="201">
        <v>5</v>
      </c>
      <c r="E15" s="201">
        <v>5</v>
      </c>
      <c r="F15" s="201">
        <v>5</v>
      </c>
      <c r="G15" s="202"/>
      <c r="H15" s="202"/>
      <c r="I15" s="202"/>
      <c r="J15" s="202"/>
      <c r="K15" s="202"/>
      <c r="L15" s="202"/>
      <c r="M15" s="202"/>
      <c r="N15" s="202"/>
      <c r="O15" s="202"/>
      <c r="P15" s="202"/>
    </row>
    <row r="16" spans="1:16" x14ac:dyDescent="0.55000000000000004">
      <c r="A16" s="212"/>
      <c r="B16" s="191" t="s">
        <v>30</v>
      </c>
      <c r="C16" s="201">
        <v>32</v>
      </c>
      <c r="D16" s="201">
        <v>46</v>
      </c>
      <c r="E16" s="201">
        <v>32</v>
      </c>
      <c r="F16" s="201">
        <v>46</v>
      </c>
      <c r="G16" s="202"/>
      <c r="H16" s="202"/>
      <c r="I16" s="202"/>
      <c r="J16" s="202"/>
      <c r="K16" s="202"/>
      <c r="L16" s="202"/>
      <c r="M16" s="202"/>
      <c r="N16" s="202"/>
      <c r="O16" s="202"/>
      <c r="P16" s="202"/>
    </row>
    <row r="17" spans="1:16" x14ac:dyDescent="0.55000000000000004">
      <c r="A17" s="212"/>
      <c r="B17" s="223" t="s">
        <v>32</v>
      </c>
      <c r="C17" s="198"/>
      <c r="D17" s="198"/>
      <c r="E17" s="34">
        <f t="shared" ref="E17:P17" si="0">E5+E10+E14</f>
        <v>367</v>
      </c>
      <c r="F17" s="34">
        <f t="shared" si="0"/>
        <v>451</v>
      </c>
      <c r="G17" s="34">
        <f t="shared" si="0"/>
        <v>8.73</v>
      </c>
      <c r="H17" s="34">
        <f t="shared" si="0"/>
        <v>11.530000000000001</v>
      </c>
      <c r="I17" s="34">
        <f t="shared" si="0"/>
        <v>14.3</v>
      </c>
      <c r="J17" s="34">
        <f t="shared" si="0"/>
        <v>19.95</v>
      </c>
      <c r="K17" s="34">
        <f t="shared" si="0"/>
        <v>44.34</v>
      </c>
      <c r="L17" s="34">
        <f t="shared" si="0"/>
        <v>56.03</v>
      </c>
      <c r="M17" s="34">
        <f t="shared" si="0"/>
        <v>339.23</v>
      </c>
      <c r="N17" s="34">
        <f t="shared" si="0"/>
        <v>447.44</v>
      </c>
      <c r="O17" s="34">
        <f t="shared" si="0"/>
        <v>2.15</v>
      </c>
      <c r="P17" s="34">
        <f t="shared" si="0"/>
        <v>2.77</v>
      </c>
    </row>
    <row r="18" spans="1:16" x14ac:dyDescent="0.55000000000000004">
      <c r="A18" s="212"/>
      <c r="B18" s="191" t="s">
        <v>31</v>
      </c>
      <c r="C18" s="201"/>
      <c r="D18" s="201"/>
      <c r="E18" s="175"/>
      <c r="F18" s="175"/>
      <c r="G18" s="202"/>
      <c r="H18" s="202"/>
      <c r="I18" s="202"/>
      <c r="J18" s="202"/>
      <c r="K18" s="202"/>
      <c r="L18" s="202"/>
      <c r="M18" s="202"/>
      <c r="N18" s="202"/>
      <c r="O18" s="202"/>
      <c r="P18" s="202"/>
    </row>
    <row r="19" spans="1:16" x14ac:dyDescent="0.55000000000000004">
      <c r="A19" s="188" t="s">
        <v>278</v>
      </c>
      <c r="B19" s="146" t="s">
        <v>34</v>
      </c>
      <c r="C19" s="203">
        <v>125</v>
      </c>
      <c r="D19" s="203">
        <v>125</v>
      </c>
      <c r="E19" s="170">
        <v>125</v>
      </c>
      <c r="F19" s="170">
        <v>125</v>
      </c>
      <c r="G19" s="200">
        <v>0.13</v>
      </c>
      <c r="H19" s="200">
        <v>0.13</v>
      </c>
      <c r="I19" s="200">
        <v>0</v>
      </c>
      <c r="J19" s="200">
        <v>0</v>
      </c>
      <c r="K19" s="200">
        <v>11.38</v>
      </c>
      <c r="L19" s="200">
        <v>11.38</v>
      </c>
      <c r="M19" s="200">
        <v>46.25</v>
      </c>
      <c r="N19" s="200">
        <v>46.25</v>
      </c>
      <c r="O19" s="200">
        <v>2.5</v>
      </c>
      <c r="P19" s="200">
        <v>2.5</v>
      </c>
    </row>
    <row r="20" spans="1:16" x14ac:dyDescent="0.55000000000000004">
      <c r="A20" s="212"/>
      <c r="B20" s="223" t="s">
        <v>32</v>
      </c>
      <c r="C20" s="198"/>
      <c r="D20" s="198"/>
      <c r="E20" s="34">
        <f>E19</f>
        <v>125</v>
      </c>
      <c r="F20" s="34">
        <f t="shared" ref="F20:P20" si="1">F19</f>
        <v>125</v>
      </c>
      <c r="G20" s="34">
        <f t="shared" si="1"/>
        <v>0.13</v>
      </c>
      <c r="H20" s="34">
        <f t="shared" si="1"/>
        <v>0.13</v>
      </c>
      <c r="I20" s="34">
        <f t="shared" si="1"/>
        <v>0</v>
      </c>
      <c r="J20" s="34">
        <f t="shared" si="1"/>
        <v>0</v>
      </c>
      <c r="K20" s="34">
        <f t="shared" si="1"/>
        <v>11.38</v>
      </c>
      <c r="L20" s="34">
        <f t="shared" si="1"/>
        <v>11.38</v>
      </c>
      <c r="M20" s="34">
        <f t="shared" si="1"/>
        <v>46.25</v>
      </c>
      <c r="N20" s="34">
        <f t="shared" si="1"/>
        <v>46.25</v>
      </c>
      <c r="O20" s="34">
        <f t="shared" si="1"/>
        <v>2.5</v>
      </c>
      <c r="P20" s="34">
        <f t="shared" si="1"/>
        <v>2.5</v>
      </c>
    </row>
    <row r="21" spans="1:16" x14ac:dyDescent="0.55000000000000004">
      <c r="A21" s="212"/>
      <c r="B21" s="191" t="s">
        <v>35</v>
      </c>
      <c r="C21" s="201"/>
      <c r="D21" s="201"/>
      <c r="E21" s="175"/>
      <c r="F21" s="175"/>
      <c r="G21" s="202"/>
      <c r="H21" s="202"/>
      <c r="I21" s="202"/>
      <c r="J21" s="202"/>
      <c r="K21" s="202"/>
      <c r="L21" s="202"/>
      <c r="M21" s="202"/>
      <c r="N21" s="202"/>
      <c r="O21" s="202"/>
      <c r="P21" s="202"/>
    </row>
    <row r="22" spans="1:16" x14ac:dyDescent="0.55000000000000004">
      <c r="A22" s="188" t="s">
        <v>279</v>
      </c>
      <c r="B22" s="189" t="s">
        <v>280</v>
      </c>
      <c r="C22" s="198"/>
      <c r="D22" s="198"/>
      <c r="E22" s="199">
        <v>45</v>
      </c>
      <c r="F22" s="199">
        <v>60</v>
      </c>
      <c r="G22" s="202">
        <v>0.74</v>
      </c>
      <c r="H22" s="202">
        <v>0.99</v>
      </c>
      <c r="I22" s="202">
        <v>4.03</v>
      </c>
      <c r="J22" s="202">
        <v>5.37</v>
      </c>
      <c r="K22" s="202">
        <v>8.26</v>
      </c>
      <c r="L22" s="202">
        <v>11.01</v>
      </c>
      <c r="M22" s="202">
        <v>72</v>
      </c>
      <c r="N22" s="202">
        <v>96</v>
      </c>
      <c r="O22" s="202">
        <v>2.91</v>
      </c>
      <c r="P22" s="202">
        <v>3.88</v>
      </c>
    </row>
    <row r="23" spans="1:16" ht="39.75" customHeight="1" x14ac:dyDescent="0.55000000000000004">
      <c r="A23" s="188"/>
      <c r="B23" s="151" t="s">
        <v>178</v>
      </c>
      <c r="C23" s="205">
        <v>2</v>
      </c>
      <c r="D23" s="205">
        <v>3</v>
      </c>
      <c r="E23" s="205">
        <v>2</v>
      </c>
      <c r="F23" s="205">
        <v>3</v>
      </c>
      <c r="G23" s="202"/>
      <c r="H23" s="202"/>
      <c r="I23" s="202"/>
      <c r="J23" s="202"/>
      <c r="K23" s="202"/>
      <c r="L23" s="202"/>
      <c r="M23" s="202"/>
      <c r="N23" s="202"/>
      <c r="O23" s="202"/>
      <c r="P23" s="202"/>
    </row>
    <row r="24" spans="1:16" x14ac:dyDescent="0.55000000000000004">
      <c r="A24" s="188"/>
      <c r="B24" s="210" t="s">
        <v>182</v>
      </c>
      <c r="C24" s="205">
        <v>41</v>
      </c>
      <c r="D24" s="205">
        <v>55</v>
      </c>
      <c r="E24" s="205">
        <v>34</v>
      </c>
      <c r="F24" s="205">
        <v>45</v>
      </c>
      <c r="G24" s="202"/>
      <c r="H24" s="202"/>
      <c r="I24" s="202"/>
      <c r="J24" s="202"/>
      <c r="K24" s="202"/>
      <c r="L24" s="202"/>
      <c r="M24" s="202"/>
      <c r="N24" s="202"/>
      <c r="O24" s="202"/>
      <c r="P24" s="202"/>
    </row>
    <row r="25" spans="1:16" x14ac:dyDescent="0.55000000000000004">
      <c r="A25" s="188"/>
      <c r="B25" s="210" t="s">
        <v>183</v>
      </c>
      <c r="C25" s="205">
        <v>44</v>
      </c>
      <c r="D25" s="205">
        <v>58</v>
      </c>
      <c r="E25" s="205">
        <v>34</v>
      </c>
      <c r="F25" s="205">
        <v>45</v>
      </c>
      <c r="G25" s="202"/>
      <c r="H25" s="202"/>
      <c r="I25" s="202"/>
      <c r="J25" s="202"/>
      <c r="K25" s="202"/>
      <c r="L25" s="202"/>
      <c r="M25" s="202"/>
      <c r="N25" s="202"/>
      <c r="O25" s="202"/>
      <c r="P25" s="202"/>
    </row>
    <row r="26" spans="1:16" x14ac:dyDescent="0.55000000000000004">
      <c r="A26" s="188"/>
      <c r="B26" s="204" t="s">
        <v>184</v>
      </c>
      <c r="C26" s="205">
        <v>34</v>
      </c>
      <c r="D26" s="205">
        <v>45</v>
      </c>
      <c r="E26" s="205">
        <v>34</v>
      </c>
      <c r="F26" s="205">
        <v>45</v>
      </c>
      <c r="G26" s="202"/>
      <c r="H26" s="202"/>
      <c r="I26" s="202"/>
      <c r="J26" s="202"/>
      <c r="K26" s="202"/>
      <c r="L26" s="202"/>
      <c r="M26" s="202"/>
      <c r="N26" s="202"/>
      <c r="O26" s="202"/>
      <c r="P26" s="202"/>
    </row>
    <row r="27" spans="1:16" x14ac:dyDescent="0.55000000000000004">
      <c r="A27" s="188"/>
      <c r="B27" s="151" t="s">
        <v>204</v>
      </c>
      <c r="C27" s="205">
        <v>6</v>
      </c>
      <c r="D27" s="205">
        <v>8</v>
      </c>
      <c r="E27" s="205">
        <v>6</v>
      </c>
      <c r="F27" s="205">
        <v>8</v>
      </c>
      <c r="G27" s="202"/>
      <c r="H27" s="202"/>
      <c r="I27" s="202"/>
      <c r="J27" s="202"/>
      <c r="K27" s="202"/>
      <c r="L27" s="202"/>
      <c r="M27" s="202"/>
      <c r="N27" s="202"/>
      <c r="O27" s="202"/>
      <c r="P27" s="202"/>
    </row>
    <row r="28" spans="1:16" x14ac:dyDescent="0.55000000000000004">
      <c r="A28" s="188"/>
      <c r="B28" s="151" t="s">
        <v>40</v>
      </c>
      <c r="C28" s="205">
        <v>4</v>
      </c>
      <c r="D28" s="205">
        <v>5</v>
      </c>
      <c r="E28" s="205">
        <v>4</v>
      </c>
      <c r="F28" s="205">
        <v>5</v>
      </c>
      <c r="G28" s="202"/>
      <c r="H28" s="202"/>
      <c r="I28" s="202"/>
      <c r="J28" s="202"/>
      <c r="K28" s="202"/>
      <c r="L28" s="202"/>
      <c r="M28" s="202"/>
      <c r="N28" s="202"/>
      <c r="O28" s="202"/>
      <c r="P28" s="202"/>
    </row>
    <row r="29" spans="1:16" x14ac:dyDescent="0.55000000000000004">
      <c r="A29" s="188" t="s">
        <v>281</v>
      </c>
      <c r="B29" s="223" t="s">
        <v>282</v>
      </c>
      <c r="C29" s="198"/>
      <c r="D29" s="198"/>
      <c r="E29" s="199">
        <v>150</v>
      </c>
      <c r="F29" s="199">
        <v>200</v>
      </c>
      <c r="G29" s="202">
        <v>2.9</v>
      </c>
      <c r="H29" s="202">
        <v>3.8</v>
      </c>
      <c r="I29" s="202">
        <v>4.62</v>
      </c>
      <c r="J29" s="202">
        <v>5.84</v>
      </c>
      <c r="K29" s="202">
        <v>3.55</v>
      </c>
      <c r="L29" s="202">
        <v>4.93</v>
      </c>
      <c r="M29" s="202">
        <f>G29*4+I29*9+K29*4</f>
        <v>67.38</v>
      </c>
      <c r="N29" s="202">
        <f>H29*4+J29*9+L29*4</f>
        <v>87.48</v>
      </c>
      <c r="O29" s="202">
        <v>2.76</v>
      </c>
      <c r="P29" s="202">
        <v>3.85</v>
      </c>
    </row>
    <row r="30" spans="1:16" x14ac:dyDescent="0.55000000000000004">
      <c r="A30" s="212"/>
      <c r="B30" s="169" t="s">
        <v>283</v>
      </c>
      <c r="C30" s="201">
        <v>10</v>
      </c>
      <c r="D30" s="201">
        <v>15</v>
      </c>
      <c r="E30" s="201">
        <v>10</v>
      </c>
      <c r="F30" s="201">
        <v>15</v>
      </c>
      <c r="G30" s="202"/>
      <c r="H30" s="202"/>
      <c r="I30" s="202"/>
      <c r="J30" s="202"/>
      <c r="K30" s="202"/>
      <c r="L30" s="202"/>
      <c r="M30" s="202"/>
      <c r="N30" s="202"/>
      <c r="O30" s="202"/>
      <c r="P30" s="202"/>
    </row>
    <row r="31" spans="1:16" x14ac:dyDescent="0.55000000000000004">
      <c r="A31" s="212"/>
      <c r="B31" s="191" t="s">
        <v>44</v>
      </c>
      <c r="C31" s="201">
        <v>6</v>
      </c>
      <c r="D31" s="201">
        <v>8</v>
      </c>
      <c r="E31" s="201">
        <v>5</v>
      </c>
      <c r="F31" s="201">
        <v>7</v>
      </c>
      <c r="G31" s="202"/>
      <c r="H31" s="202"/>
      <c r="I31" s="202"/>
      <c r="J31" s="202"/>
      <c r="K31" s="202"/>
      <c r="L31" s="202"/>
      <c r="M31" s="202"/>
      <c r="N31" s="202"/>
      <c r="O31" s="202"/>
      <c r="P31" s="202"/>
    </row>
    <row r="32" spans="1:16" x14ac:dyDescent="0.55000000000000004">
      <c r="A32" s="212"/>
      <c r="B32" s="191" t="s">
        <v>45</v>
      </c>
      <c r="C32" s="201">
        <v>5</v>
      </c>
      <c r="D32" s="201">
        <v>7</v>
      </c>
      <c r="E32" s="201">
        <v>5</v>
      </c>
      <c r="F32" s="201">
        <v>7</v>
      </c>
      <c r="G32" s="202"/>
      <c r="H32" s="202"/>
      <c r="I32" s="202"/>
      <c r="J32" s="202"/>
      <c r="K32" s="202"/>
      <c r="L32" s="202"/>
      <c r="M32" s="202"/>
      <c r="N32" s="202"/>
      <c r="O32" s="202"/>
      <c r="P32" s="202"/>
    </row>
    <row r="33" spans="1:16" ht="45" customHeight="1" x14ac:dyDescent="0.55000000000000004">
      <c r="A33" s="212"/>
      <c r="B33" s="192" t="s">
        <v>41</v>
      </c>
      <c r="C33" s="201">
        <v>11</v>
      </c>
      <c r="D33" s="201">
        <v>15</v>
      </c>
      <c r="E33" s="201">
        <v>9</v>
      </c>
      <c r="F33" s="201">
        <v>12</v>
      </c>
      <c r="G33" s="202"/>
      <c r="H33" s="202"/>
      <c r="I33" s="202"/>
      <c r="J33" s="202"/>
      <c r="K33" s="202"/>
      <c r="L33" s="202"/>
      <c r="M33" s="202"/>
      <c r="N33" s="202"/>
      <c r="O33" s="202"/>
      <c r="P33" s="202"/>
    </row>
    <row r="34" spans="1:16" x14ac:dyDescent="0.55000000000000004">
      <c r="A34" s="212"/>
      <c r="B34" s="192" t="s">
        <v>42</v>
      </c>
      <c r="C34" s="201">
        <v>12</v>
      </c>
      <c r="D34" s="201">
        <v>16</v>
      </c>
      <c r="E34" s="201">
        <v>9</v>
      </c>
      <c r="F34" s="201">
        <v>12</v>
      </c>
      <c r="G34" s="202"/>
      <c r="H34" s="202"/>
      <c r="I34" s="202"/>
      <c r="J34" s="202"/>
      <c r="K34" s="202"/>
      <c r="L34" s="202"/>
      <c r="M34" s="202"/>
      <c r="N34" s="202"/>
      <c r="O34" s="202"/>
      <c r="P34" s="202"/>
    </row>
    <row r="35" spans="1:16" x14ac:dyDescent="0.55000000000000004">
      <c r="A35" s="212"/>
      <c r="B35" s="192" t="s">
        <v>43</v>
      </c>
      <c r="C35" s="201">
        <v>9</v>
      </c>
      <c r="D35" s="201">
        <v>12</v>
      </c>
      <c r="E35" s="201">
        <v>9</v>
      </c>
      <c r="F35" s="201">
        <v>12</v>
      </c>
      <c r="G35" s="202"/>
      <c r="H35" s="202"/>
      <c r="I35" s="202"/>
      <c r="J35" s="202"/>
      <c r="K35" s="202"/>
      <c r="L35" s="202"/>
      <c r="M35" s="202"/>
      <c r="N35" s="202"/>
      <c r="O35" s="202"/>
      <c r="P35" s="202"/>
    </row>
    <row r="36" spans="1:16" x14ac:dyDescent="0.55000000000000004">
      <c r="A36" s="212"/>
      <c r="B36" s="169" t="s">
        <v>53</v>
      </c>
      <c r="C36" s="229">
        <v>33</v>
      </c>
      <c r="D36" s="229">
        <v>37</v>
      </c>
      <c r="E36" s="229">
        <v>24</v>
      </c>
      <c r="F36" s="229">
        <v>27</v>
      </c>
      <c r="G36" s="202"/>
      <c r="H36" s="202"/>
      <c r="I36" s="202"/>
      <c r="J36" s="202"/>
      <c r="K36" s="202"/>
      <c r="L36" s="202"/>
      <c r="M36" s="202"/>
      <c r="N36" s="202"/>
      <c r="O36" s="202"/>
      <c r="P36" s="202"/>
    </row>
    <row r="37" spans="1:16" x14ac:dyDescent="0.55000000000000004">
      <c r="A37" s="212"/>
      <c r="B37" s="169" t="s">
        <v>103</v>
      </c>
      <c r="C37" s="201">
        <v>5</v>
      </c>
      <c r="D37" s="201">
        <v>7</v>
      </c>
      <c r="E37" s="201">
        <v>5</v>
      </c>
      <c r="F37" s="201">
        <v>7</v>
      </c>
      <c r="G37" s="202"/>
      <c r="H37" s="202"/>
      <c r="I37" s="202"/>
      <c r="J37" s="202"/>
      <c r="K37" s="202"/>
      <c r="L37" s="202"/>
      <c r="M37" s="202"/>
      <c r="N37" s="202"/>
      <c r="O37" s="202"/>
      <c r="P37" s="202"/>
    </row>
    <row r="38" spans="1:16" x14ac:dyDescent="0.55000000000000004">
      <c r="A38" s="212"/>
      <c r="B38" s="169" t="s">
        <v>40</v>
      </c>
      <c r="C38" s="201">
        <v>2.5</v>
      </c>
      <c r="D38" s="201">
        <v>3</v>
      </c>
      <c r="E38" s="201">
        <v>2.5</v>
      </c>
      <c r="F38" s="201">
        <v>3</v>
      </c>
      <c r="G38" s="202"/>
      <c r="H38" s="202"/>
      <c r="I38" s="202"/>
      <c r="J38" s="202"/>
      <c r="K38" s="202"/>
      <c r="L38" s="202"/>
      <c r="M38" s="202"/>
      <c r="N38" s="202"/>
      <c r="O38" s="202"/>
      <c r="P38" s="202"/>
    </row>
    <row r="39" spans="1:16" x14ac:dyDescent="0.55000000000000004">
      <c r="A39" s="212"/>
      <c r="B39" s="169" t="s">
        <v>175</v>
      </c>
      <c r="C39" s="201">
        <v>0.9</v>
      </c>
      <c r="D39" s="201">
        <v>1.2</v>
      </c>
      <c r="E39" s="201">
        <v>0.7</v>
      </c>
      <c r="F39" s="201">
        <v>1</v>
      </c>
      <c r="G39" s="202"/>
      <c r="H39" s="202"/>
      <c r="I39" s="202"/>
      <c r="J39" s="202"/>
      <c r="K39" s="202"/>
      <c r="L39" s="202"/>
      <c r="M39" s="202"/>
      <c r="N39" s="202"/>
      <c r="O39" s="202"/>
      <c r="P39" s="202"/>
    </row>
    <row r="40" spans="1:16" x14ac:dyDescent="0.55000000000000004">
      <c r="A40" s="188" t="s">
        <v>284</v>
      </c>
      <c r="B40" s="215" t="s">
        <v>285</v>
      </c>
      <c r="C40" s="198"/>
      <c r="D40" s="198"/>
      <c r="E40" s="170">
        <v>105</v>
      </c>
      <c r="F40" s="170">
        <v>158</v>
      </c>
      <c r="G40" s="202">
        <v>1.38</v>
      </c>
      <c r="H40" s="202">
        <v>2.08</v>
      </c>
      <c r="I40" s="202">
        <v>2.25</v>
      </c>
      <c r="J40" s="202">
        <v>3.39</v>
      </c>
      <c r="K40" s="202">
        <v>5.73</v>
      </c>
      <c r="L40" s="202">
        <v>8.6199999999999992</v>
      </c>
      <c r="M40" s="202">
        <v>50</v>
      </c>
      <c r="N40" s="202">
        <v>75.25</v>
      </c>
      <c r="O40" s="202">
        <v>3.25</v>
      </c>
      <c r="P40" s="202">
        <v>4.8899999999999997</v>
      </c>
    </row>
    <row r="41" spans="1:16" x14ac:dyDescent="0.55000000000000004">
      <c r="A41" s="212"/>
      <c r="B41" s="155" t="s">
        <v>286</v>
      </c>
      <c r="C41" s="156"/>
      <c r="D41" s="156"/>
      <c r="E41" s="199">
        <v>60</v>
      </c>
      <c r="F41" s="199">
        <v>60</v>
      </c>
      <c r="G41" s="202">
        <v>7.91</v>
      </c>
      <c r="H41" s="202">
        <v>7.91</v>
      </c>
      <c r="I41" s="202">
        <v>7.27</v>
      </c>
      <c r="J41" s="202">
        <v>7.27</v>
      </c>
      <c r="K41" s="202">
        <v>6.24</v>
      </c>
      <c r="L41" s="202">
        <v>7.8</v>
      </c>
      <c r="M41" s="202">
        <v>121</v>
      </c>
      <c r="N41" s="202">
        <v>121</v>
      </c>
      <c r="O41" s="202">
        <v>0.84</v>
      </c>
      <c r="P41" s="202">
        <v>0.84</v>
      </c>
    </row>
    <row r="42" spans="1:16" x14ac:dyDescent="0.55000000000000004">
      <c r="A42" s="212"/>
      <c r="B42" s="154" t="s">
        <v>40</v>
      </c>
      <c r="C42" s="200">
        <v>3</v>
      </c>
      <c r="D42" s="200">
        <v>3</v>
      </c>
      <c r="E42" s="175">
        <v>3</v>
      </c>
      <c r="F42" s="175">
        <v>3</v>
      </c>
      <c r="G42" s="202"/>
      <c r="H42" s="202"/>
      <c r="I42" s="202"/>
      <c r="J42" s="202"/>
      <c r="K42" s="202"/>
      <c r="L42" s="202"/>
      <c r="M42" s="202"/>
      <c r="N42" s="202"/>
      <c r="O42" s="202"/>
      <c r="P42" s="202"/>
    </row>
    <row r="43" spans="1:16" x14ac:dyDescent="0.55000000000000004">
      <c r="A43" s="212"/>
      <c r="B43" s="154" t="s">
        <v>287</v>
      </c>
      <c r="C43" s="201">
        <v>45</v>
      </c>
      <c r="D43" s="201">
        <v>45</v>
      </c>
      <c r="E43" s="201">
        <v>41</v>
      </c>
      <c r="F43" s="201">
        <v>41</v>
      </c>
      <c r="G43" s="202"/>
      <c r="H43" s="202"/>
      <c r="I43" s="202"/>
      <c r="J43" s="202"/>
      <c r="K43" s="202"/>
      <c r="L43" s="202"/>
      <c r="M43" s="202"/>
      <c r="N43" s="202"/>
      <c r="O43" s="202"/>
      <c r="P43" s="202"/>
    </row>
    <row r="44" spans="1:16" x14ac:dyDescent="0.55000000000000004">
      <c r="A44" s="212"/>
      <c r="B44" s="154" t="s">
        <v>78</v>
      </c>
      <c r="C44" s="200">
        <v>9</v>
      </c>
      <c r="D44" s="200">
        <v>9</v>
      </c>
      <c r="E44" s="175">
        <v>9</v>
      </c>
      <c r="F44" s="175">
        <v>9</v>
      </c>
      <c r="G44" s="202"/>
      <c r="H44" s="202"/>
      <c r="I44" s="202"/>
      <c r="J44" s="202"/>
      <c r="K44" s="202"/>
      <c r="L44" s="202"/>
      <c r="M44" s="202"/>
      <c r="N44" s="202"/>
      <c r="O44" s="202"/>
      <c r="P44" s="202"/>
    </row>
    <row r="45" spans="1:16" x14ac:dyDescent="0.55000000000000004">
      <c r="A45" s="212"/>
      <c r="B45" s="154" t="s">
        <v>18</v>
      </c>
      <c r="C45" s="200">
        <v>11</v>
      </c>
      <c r="D45" s="200">
        <v>11</v>
      </c>
      <c r="E45" s="175">
        <v>11</v>
      </c>
      <c r="F45" s="175">
        <v>11</v>
      </c>
      <c r="G45" s="202"/>
      <c r="H45" s="202"/>
      <c r="I45" s="202"/>
      <c r="J45" s="202"/>
      <c r="K45" s="202"/>
      <c r="L45" s="202"/>
      <c r="M45" s="202"/>
      <c r="N45" s="202"/>
      <c r="O45" s="202"/>
      <c r="P45" s="202"/>
    </row>
    <row r="46" spans="1:16" x14ac:dyDescent="0.55000000000000004">
      <c r="A46" s="212"/>
      <c r="B46" s="154" t="s">
        <v>107</v>
      </c>
      <c r="C46" s="200">
        <v>8</v>
      </c>
      <c r="D46" s="200">
        <v>8</v>
      </c>
      <c r="E46" s="175">
        <v>8</v>
      </c>
      <c r="F46" s="175">
        <v>8</v>
      </c>
      <c r="G46" s="202"/>
      <c r="H46" s="202"/>
      <c r="I46" s="202"/>
      <c r="J46" s="202"/>
      <c r="K46" s="202"/>
      <c r="L46" s="202"/>
      <c r="M46" s="202"/>
      <c r="N46" s="202"/>
      <c r="O46" s="202"/>
      <c r="P46" s="202"/>
    </row>
    <row r="47" spans="1:16" x14ac:dyDescent="0.55000000000000004">
      <c r="A47" s="212"/>
      <c r="B47" s="191" t="s">
        <v>44</v>
      </c>
      <c r="C47" s="200">
        <v>8</v>
      </c>
      <c r="D47" s="200">
        <v>8</v>
      </c>
      <c r="E47" s="175">
        <v>7</v>
      </c>
      <c r="F47" s="175">
        <v>7</v>
      </c>
      <c r="G47" s="202"/>
      <c r="H47" s="202"/>
      <c r="I47" s="202"/>
      <c r="J47" s="202"/>
      <c r="K47" s="202"/>
      <c r="L47" s="202"/>
      <c r="M47" s="202"/>
      <c r="N47" s="202"/>
      <c r="O47" s="202"/>
      <c r="P47" s="202"/>
    </row>
    <row r="48" spans="1:16" x14ac:dyDescent="0.55000000000000004">
      <c r="A48" s="212"/>
      <c r="B48" s="191" t="s">
        <v>45</v>
      </c>
      <c r="C48" s="200">
        <v>7</v>
      </c>
      <c r="D48" s="200">
        <v>7</v>
      </c>
      <c r="E48" s="175">
        <v>7</v>
      </c>
      <c r="F48" s="175">
        <v>7</v>
      </c>
      <c r="G48" s="202"/>
      <c r="H48" s="202"/>
      <c r="I48" s="202"/>
      <c r="J48" s="202"/>
      <c r="K48" s="202"/>
      <c r="L48" s="202"/>
      <c r="M48" s="202"/>
      <c r="N48" s="202"/>
      <c r="O48" s="202"/>
      <c r="P48" s="202"/>
    </row>
    <row r="49" spans="1:16" x14ac:dyDescent="0.55000000000000004">
      <c r="A49" s="212"/>
      <c r="B49" s="154" t="s">
        <v>19</v>
      </c>
      <c r="C49" s="200">
        <v>2</v>
      </c>
      <c r="D49" s="200">
        <v>2</v>
      </c>
      <c r="E49" s="175">
        <v>2</v>
      </c>
      <c r="F49" s="175">
        <v>2</v>
      </c>
      <c r="G49" s="202"/>
      <c r="H49" s="202"/>
      <c r="I49" s="202"/>
      <c r="J49" s="202"/>
      <c r="K49" s="202"/>
      <c r="L49" s="202"/>
      <c r="M49" s="202"/>
      <c r="N49" s="202"/>
      <c r="O49" s="202"/>
      <c r="P49" s="202"/>
    </row>
    <row r="50" spans="1:16" s="153" customFormat="1" x14ac:dyDescent="0.55000000000000004">
      <c r="A50" s="212"/>
      <c r="B50" s="154" t="s">
        <v>29</v>
      </c>
      <c r="C50" s="200">
        <v>4.5</v>
      </c>
      <c r="D50" s="200">
        <v>5</v>
      </c>
      <c r="E50" s="175">
        <v>4.5</v>
      </c>
      <c r="F50" s="175">
        <v>5</v>
      </c>
      <c r="G50" s="202"/>
      <c r="H50" s="202"/>
      <c r="I50" s="202"/>
      <c r="J50" s="202"/>
      <c r="K50" s="202"/>
      <c r="L50" s="202"/>
      <c r="M50" s="202"/>
      <c r="N50" s="202"/>
      <c r="O50" s="202"/>
      <c r="P50" s="202"/>
    </row>
    <row r="51" spans="1:16" s="186" customFormat="1" ht="39.75" customHeight="1" x14ac:dyDescent="0.55000000000000004">
      <c r="A51" s="212"/>
      <c r="B51" s="192" t="s">
        <v>41</v>
      </c>
      <c r="C51" s="200">
        <v>138</v>
      </c>
      <c r="D51" s="200">
        <v>264</v>
      </c>
      <c r="E51" s="175">
        <v>110</v>
      </c>
      <c r="F51" s="175">
        <v>211</v>
      </c>
      <c r="G51" s="202"/>
      <c r="H51" s="202"/>
      <c r="I51" s="202"/>
      <c r="J51" s="202"/>
      <c r="K51" s="202"/>
      <c r="L51" s="202"/>
      <c r="M51" s="202"/>
      <c r="N51" s="202"/>
      <c r="O51" s="202"/>
      <c r="P51" s="202"/>
    </row>
    <row r="52" spans="1:16" s="186" customFormat="1" x14ac:dyDescent="0.55000000000000004">
      <c r="A52" s="212"/>
      <c r="B52" s="192" t="s">
        <v>42</v>
      </c>
      <c r="C52" s="200">
        <v>146</v>
      </c>
      <c r="D52" s="200">
        <v>281</v>
      </c>
      <c r="E52" s="175">
        <v>110</v>
      </c>
      <c r="F52" s="175">
        <v>211</v>
      </c>
      <c r="G52" s="202"/>
      <c r="H52" s="202"/>
      <c r="I52" s="202"/>
      <c r="J52" s="202"/>
      <c r="K52" s="202"/>
      <c r="L52" s="202"/>
      <c r="M52" s="202"/>
      <c r="N52" s="202"/>
      <c r="O52" s="202"/>
      <c r="P52" s="202"/>
    </row>
    <row r="53" spans="1:16" s="186" customFormat="1" x14ac:dyDescent="0.55000000000000004">
      <c r="A53" s="212"/>
      <c r="B53" s="192" t="s">
        <v>43</v>
      </c>
      <c r="C53" s="200">
        <v>110</v>
      </c>
      <c r="D53" s="200">
        <v>211</v>
      </c>
      <c r="E53" s="175">
        <v>110</v>
      </c>
      <c r="F53" s="175">
        <v>211</v>
      </c>
      <c r="G53" s="202"/>
      <c r="H53" s="202"/>
      <c r="I53" s="202"/>
      <c r="J53" s="202"/>
      <c r="K53" s="202"/>
      <c r="L53" s="202"/>
      <c r="M53" s="202"/>
      <c r="N53" s="202"/>
      <c r="O53" s="202"/>
      <c r="P53" s="202"/>
    </row>
    <row r="54" spans="1:16" x14ac:dyDescent="0.55000000000000004">
      <c r="A54" s="212" t="s">
        <v>288</v>
      </c>
      <c r="B54" s="223" t="s">
        <v>289</v>
      </c>
      <c r="C54" s="198"/>
      <c r="D54" s="198"/>
      <c r="E54" s="199">
        <v>150</v>
      </c>
      <c r="F54" s="199">
        <v>200</v>
      </c>
      <c r="G54" s="202">
        <v>0.4</v>
      </c>
      <c r="H54" s="202">
        <v>0.28999999999999998</v>
      </c>
      <c r="I54" s="202">
        <v>0</v>
      </c>
      <c r="J54" s="202">
        <v>14</v>
      </c>
      <c r="K54" s="202">
        <v>14.89</v>
      </c>
      <c r="L54" s="202">
        <v>18.77</v>
      </c>
      <c r="M54" s="202">
        <v>62</v>
      </c>
      <c r="N54" s="202">
        <v>78</v>
      </c>
      <c r="O54" s="202">
        <v>0.22</v>
      </c>
      <c r="P54" s="202">
        <v>0.26</v>
      </c>
    </row>
    <row r="55" spans="1:16" x14ac:dyDescent="0.55000000000000004">
      <c r="A55" s="188"/>
      <c r="B55" s="191" t="s">
        <v>146</v>
      </c>
      <c r="C55" s="201">
        <v>11</v>
      </c>
      <c r="D55" s="201">
        <v>13</v>
      </c>
      <c r="E55" s="201">
        <v>11</v>
      </c>
      <c r="F55" s="201">
        <v>13</v>
      </c>
      <c r="G55" s="202"/>
      <c r="H55" s="202"/>
      <c r="I55" s="202"/>
      <c r="J55" s="202"/>
      <c r="K55" s="202"/>
      <c r="L55" s="202"/>
      <c r="M55" s="202"/>
      <c r="N55" s="202"/>
      <c r="O55" s="202"/>
      <c r="P55" s="202"/>
    </row>
    <row r="56" spans="1:16" x14ac:dyDescent="0.55000000000000004">
      <c r="A56" s="212"/>
      <c r="B56" s="191" t="s">
        <v>22</v>
      </c>
      <c r="C56" s="201">
        <v>10</v>
      </c>
      <c r="D56" s="201">
        <v>13</v>
      </c>
      <c r="E56" s="201">
        <v>10</v>
      </c>
      <c r="F56" s="201">
        <v>13</v>
      </c>
      <c r="G56" s="202"/>
      <c r="H56" s="202"/>
      <c r="I56" s="202"/>
      <c r="J56" s="202"/>
      <c r="K56" s="202"/>
      <c r="L56" s="202"/>
      <c r="M56" s="202"/>
      <c r="N56" s="202"/>
      <c r="O56" s="202"/>
      <c r="P56" s="202"/>
    </row>
    <row r="57" spans="1:16" x14ac:dyDescent="0.55000000000000004">
      <c r="A57" s="212" t="s">
        <v>290</v>
      </c>
      <c r="B57" s="223" t="s">
        <v>64</v>
      </c>
      <c r="C57" s="198">
        <v>40</v>
      </c>
      <c r="D57" s="198">
        <v>50</v>
      </c>
      <c r="E57" s="199">
        <v>40</v>
      </c>
      <c r="F57" s="199">
        <v>50</v>
      </c>
      <c r="G57" s="200">
        <v>1.64</v>
      </c>
      <c r="H57" s="200">
        <v>2.2999999999999998</v>
      </c>
      <c r="I57" s="200">
        <v>0.48</v>
      </c>
      <c r="J57" s="200">
        <v>0.6</v>
      </c>
      <c r="K57" s="200">
        <v>13.36</v>
      </c>
      <c r="L57" s="200">
        <v>16.7</v>
      </c>
      <c r="M57" s="200">
        <f>G57*4+I57*9+K57*4</f>
        <v>64.319999999999993</v>
      </c>
      <c r="N57" s="200">
        <f>H57*4+J57*9+L57*4</f>
        <v>81.399999999999991</v>
      </c>
      <c r="O57" s="200">
        <v>0</v>
      </c>
      <c r="P57" s="200">
        <v>0</v>
      </c>
    </row>
    <row r="58" spans="1:16" x14ac:dyDescent="0.55000000000000004">
      <c r="A58" s="188"/>
      <c r="B58" s="223" t="s">
        <v>32</v>
      </c>
      <c r="C58" s="198"/>
      <c r="D58" s="198"/>
      <c r="E58" s="208">
        <f t="shared" ref="E58:P58" si="2">E22+E29+E40+E41+E54+E57</f>
        <v>550</v>
      </c>
      <c r="F58" s="208">
        <f t="shared" si="2"/>
        <v>728</v>
      </c>
      <c r="G58" s="208">
        <f t="shared" si="2"/>
        <v>14.97</v>
      </c>
      <c r="H58" s="208">
        <f t="shared" si="2"/>
        <v>17.37</v>
      </c>
      <c r="I58" s="208">
        <f t="shared" si="2"/>
        <v>18.650000000000002</v>
      </c>
      <c r="J58" s="208">
        <f t="shared" si="2"/>
        <v>36.470000000000006</v>
      </c>
      <c r="K58" s="208">
        <f t="shared" si="2"/>
        <v>52.03</v>
      </c>
      <c r="L58" s="208">
        <f t="shared" si="2"/>
        <v>67.83</v>
      </c>
      <c r="M58" s="208">
        <f t="shared" si="2"/>
        <v>436.7</v>
      </c>
      <c r="N58" s="208">
        <f t="shared" si="2"/>
        <v>539.13</v>
      </c>
      <c r="O58" s="208">
        <f t="shared" si="2"/>
        <v>9.98</v>
      </c>
      <c r="P58" s="208">
        <f t="shared" si="2"/>
        <v>13.72</v>
      </c>
    </row>
    <row r="59" spans="1:16" x14ac:dyDescent="0.55000000000000004">
      <c r="A59" s="212"/>
      <c r="B59" s="191" t="s">
        <v>65</v>
      </c>
      <c r="C59" s="201"/>
      <c r="D59" s="201"/>
      <c r="E59" s="201"/>
      <c r="F59" s="175"/>
      <c r="G59" s="202"/>
      <c r="H59" s="202"/>
      <c r="I59" s="202"/>
      <c r="J59" s="202"/>
      <c r="K59" s="202"/>
      <c r="L59" s="202"/>
      <c r="M59" s="202"/>
      <c r="N59" s="202"/>
      <c r="O59" s="202"/>
      <c r="P59" s="202"/>
    </row>
    <row r="60" spans="1:16" x14ac:dyDescent="0.55000000000000004">
      <c r="A60" s="188" t="s">
        <v>291</v>
      </c>
      <c r="B60" s="213" t="s">
        <v>292</v>
      </c>
      <c r="C60" s="198"/>
      <c r="D60" s="198"/>
      <c r="E60" s="199">
        <v>230</v>
      </c>
      <c r="F60" s="199">
        <v>250</v>
      </c>
      <c r="G60" s="202">
        <v>1.93</v>
      </c>
      <c r="H60" s="202">
        <v>2.14</v>
      </c>
      <c r="I60" s="202">
        <v>5.2</v>
      </c>
      <c r="J60" s="202">
        <v>6.17</v>
      </c>
      <c r="K60" s="202">
        <v>7.43</v>
      </c>
      <c r="L60" s="202">
        <v>8.16</v>
      </c>
      <c r="M60" s="202">
        <v>94</v>
      </c>
      <c r="N60" s="202">
        <v>107</v>
      </c>
      <c r="O60" s="202">
        <v>15.9</v>
      </c>
      <c r="P60" s="202">
        <v>17.260000000000002</v>
      </c>
    </row>
    <row r="61" spans="1:16" x14ac:dyDescent="0.55000000000000004">
      <c r="A61" s="212"/>
      <c r="B61" s="191" t="s">
        <v>44</v>
      </c>
      <c r="C61" s="201">
        <v>10</v>
      </c>
      <c r="D61" s="201">
        <v>11</v>
      </c>
      <c r="E61" s="201">
        <v>8</v>
      </c>
      <c r="F61" s="201">
        <v>9</v>
      </c>
      <c r="G61" s="202"/>
      <c r="H61" s="202"/>
      <c r="I61" s="202"/>
      <c r="J61" s="202"/>
      <c r="K61" s="202"/>
      <c r="L61" s="202"/>
      <c r="M61" s="202"/>
      <c r="N61" s="202"/>
      <c r="O61" s="202"/>
      <c r="P61" s="202"/>
    </row>
    <row r="62" spans="1:16" x14ac:dyDescent="0.55000000000000004">
      <c r="A62" s="212"/>
      <c r="B62" s="191" t="s">
        <v>45</v>
      </c>
      <c r="C62" s="201">
        <v>8</v>
      </c>
      <c r="D62" s="201">
        <v>9</v>
      </c>
      <c r="E62" s="201">
        <v>8</v>
      </c>
      <c r="F62" s="201">
        <v>9</v>
      </c>
      <c r="G62" s="202"/>
      <c r="H62" s="202"/>
      <c r="I62" s="202"/>
      <c r="J62" s="202"/>
      <c r="K62" s="202"/>
      <c r="L62" s="202"/>
      <c r="M62" s="202"/>
      <c r="N62" s="202"/>
      <c r="O62" s="202"/>
      <c r="P62" s="202"/>
    </row>
    <row r="63" spans="1:16" x14ac:dyDescent="0.55000000000000004">
      <c r="A63" s="212"/>
      <c r="B63" s="191" t="s">
        <v>29</v>
      </c>
      <c r="C63" s="201">
        <v>4.5</v>
      </c>
      <c r="D63" s="201">
        <v>5</v>
      </c>
      <c r="E63" s="175">
        <v>4.5</v>
      </c>
      <c r="F63" s="175">
        <v>5</v>
      </c>
      <c r="G63" s="202"/>
      <c r="H63" s="202"/>
      <c r="I63" s="202"/>
      <c r="J63" s="202"/>
      <c r="K63" s="202"/>
      <c r="L63" s="202"/>
      <c r="M63" s="202"/>
      <c r="N63" s="202"/>
      <c r="O63" s="202"/>
      <c r="P63" s="202"/>
    </row>
    <row r="64" spans="1:16" ht="39.75" customHeight="1" x14ac:dyDescent="0.55000000000000004">
      <c r="A64" s="212"/>
      <c r="B64" s="192" t="s">
        <v>41</v>
      </c>
      <c r="C64" s="201">
        <v>14</v>
      </c>
      <c r="D64" s="201">
        <v>15</v>
      </c>
      <c r="E64" s="201">
        <v>11</v>
      </c>
      <c r="F64" s="201">
        <v>12</v>
      </c>
      <c r="G64" s="205"/>
      <c r="H64" s="202"/>
      <c r="I64" s="202"/>
      <c r="J64" s="202"/>
      <c r="K64" s="202"/>
      <c r="L64" s="202"/>
      <c r="M64" s="202"/>
      <c r="N64" s="202"/>
      <c r="O64" s="202"/>
      <c r="P64" s="202"/>
    </row>
    <row r="65" spans="1:16" x14ac:dyDescent="0.55000000000000004">
      <c r="A65" s="212"/>
      <c r="B65" s="192" t="s">
        <v>42</v>
      </c>
      <c r="C65" s="201">
        <v>15</v>
      </c>
      <c r="D65" s="201">
        <v>16</v>
      </c>
      <c r="E65" s="201">
        <v>11</v>
      </c>
      <c r="F65" s="201">
        <v>12</v>
      </c>
      <c r="G65" s="205"/>
      <c r="H65" s="202"/>
      <c r="I65" s="202"/>
      <c r="J65" s="202"/>
      <c r="K65" s="202"/>
      <c r="L65" s="202"/>
      <c r="M65" s="202"/>
      <c r="N65" s="202"/>
      <c r="O65" s="202"/>
      <c r="P65" s="202"/>
    </row>
    <row r="66" spans="1:16" x14ac:dyDescent="0.55000000000000004">
      <c r="A66" s="212"/>
      <c r="B66" s="192" t="s">
        <v>43</v>
      </c>
      <c r="C66" s="201">
        <v>11</v>
      </c>
      <c r="D66" s="201">
        <v>12</v>
      </c>
      <c r="E66" s="201">
        <v>11</v>
      </c>
      <c r="F66" s="201">
        <v>12</v>
      </c>
      <c r="G66" s="205"/>
      <c r="H66" s="202"/>
      <c r="I66" s="202"/>
      <c r="J66" s="202"/>
      <c r="K66" s="202"/>
      <c r="L66" s="202"/>
      <c r="M66" s="202"/>
      <c r="N66" s="202"/>
      <c r="O66" s="202"/>
      <c r="P66" s="202"/>
    </row>
    <row r="67" spans="1:16" ht="41.25" customHeight="1" x14ac:dyDescent="0.55000000000000004">
      <c r="A67" s="212"/>
      <c r="B67" s="192" t="s">
        <v>293</v>
      </c>
      <c r="C67" s="201">
        <v>15</v>
      </c>
      <c r="D67" s="201">
        <v>16</v>
      </c>
      <c r="E67" s="201">
        <v>8</v>
      </c>
      <c r="F67" s="201">
        <v>9</v>
      </c>
      <c r="G67" s="205"/>
      <c r="H67" s="202"/>
      <c r="I67" s="202"/>
      <c r="J67" s="202"/>
      <c r="K67" s="202"/>
      <c r="L67" s="202"/>
      <c r="M67" s="202"/>
      <c r="N67" s="202"/>
      <c r="O67" s="202"/>
      <c r="P67" s="202"/>
    </row>
    <row r="68" spans="1:16" x14ac:dyDescent="0.55000000000000004">
      <c r="A68" s="212"/>
      <c r="B68" s="192" t="s">
        <v>55</v>
      </c>
      <c r="C68" s="201">
        <v>5</v>
      </c>
      <c r="D68" s="201">
        <v>10</v>
      </c>
      <c r="E68" s="201">
        <v>5</v>
      </c>
      <c r="F68" s="201">
        <v>10</v>
      </c>
      <c r="G68" s="205"/>
      <c r="H68" s="202"/>
      <c r="I68" s="202"/>
      <c r="J68" s="202"/>
      <c r="K68" s="202"/>
      <c r="L68" s="202"/>
      <c r="M68" s="202"/>
      <c r="N68" s="202"/>
      <c r="O68" s="202"/>
      <c r="P68" s="202"/>
    </row>
    <row r="69" spans="1:16" x14ac:dyDescent="0.55000000000000004">
      <c r="A69" s="212"/>
      <c r="B69" s="190" t="s">
        <v>38</v>
      </c>
      <c r="C69" s="201">
        <v>65</v>
      </c>
      <c r="D69" s="201">
        <v>70</v>
      </c>
      <c r="E69" s="201">
        <v>52</v>
      </c>
      <c r="F69" s="201">
        <v>56</v>
      </c>
      <c r="G69" s="205"/>
      <c r="H69" s="202"/>
      <c r="I69" s="202"/>
      <c r="J69" s="202"/>
      <c r="K69" s="202"/>
      <c r="L69" s="202"/>
      <c r="M69" s="202"/>
      <c r="N69" s="202"/>
      <c r="O69" s="202"/>
      <c r="P69" s="202"/>
    </row>
    <row r="70" spans="1:16" x14ac:dyDescent="0.55000000000000004">
      <c r="A70" s="212"/>
      <c r="B70" s="191" t="s">
        <v>39</v>
      </c>
      <c r="C70" s="201">
        <v>55</v>
      </c>
      <c r="D70" s="201">
        <v>59</v>
      </c>
      <c r="E70" s="205">
        <v>52</v>
      </c>
      <c r="F70" s="205">
        <v>56</v>
      </c>
      <c r="G70" s="202"/>
      <c r="H70" s="202"/>
      <c r="I70" s="202"/>
      <c r="J70" s="202"/>
      <c r="K70" s="202"/>
      <c r="L70" s="202"/>
      <c r="M70" s="202"/>
      <c r="N70" s="202"/>
      <c r="O70" s="202"/>
      <c r="P70" s="202"/>
    </row>
    <row r="71" spans="1:16" s="186" customFormat="1" x14ac:dyDescent="0.55000000000000004">
      <c r="A71" s="212"/>
      <c r="B71" s="194" t="s">
        <v>48</v>
      </c>
      <c r="C71" s="201">
        <v>39</v>
      </c>
      <c r="D71" s="201">
        <v>43</v>
      </c>
      <c r="E71" s="205">
        <v>29</v>
      </c>
      <c r="F71" s="205">
        <v>32</v>
      </c>
      <c r="G71" s="202"/>
      <c r="H71" s="202"/>
      <c r="I71" s="202"/>
      <c r="J71" s="202"/>
      <c r="K71" s="202"/>
      <c r="L71" s="202"/>
      <c r="M71" s="202"/>
      <c r="N71" s="202"/>
      <c r="O71" s="202"/>
      <c r="P71" s="202"/>
    </row>
    <row r="72" spans="1:16" s="186" customFormat="1" x14ac:dyDescent="0.55000000000000004">
      <c r="A72" s="212"/>
      <c r="B72" s="194" t="s">
        <v>49</v>
      </c>
      <c r="C72" s="201">
        <v>41</v>
      </c>
      <c r="D72" s="201">
        <v>46</v>
      </c>
      <c r="E72" s="205">
        <v>29</v>
      </c>
      <c r="F72" s="205">
        <v>32</v>
      </c>
      <c r="G72" s="202"/>
      <c r="H72" s="202"/>
      <c r="I72" s="202"/>
      <c r="J72" s="202"/>
      <c r="K72" s="202"/>
      <c r="L72" s="202"/>
      <c r="M72" s="202"/>
      <c r="N72" s="202"/>
      <c r="O72" s="202"/>
      <c r="P72" s="202"/>
    </row>
    <row r="73" spans="1:16" s="186" customFormat="1" x14ac:dyDescent="0.55000000000000004">
      <c r="A73" s="212"/>
      <c r="B73" s="194" t="s">
        <v>50</v>
      </c>
      <c r="C73" s="201">
        <v>45</v>
      </c>
      <c r="D73" s="201">
        <v>49</v>
      </c>
      <c r="E73" s="205">
        <v>29</v>
      </c>
      <c r="F73" s="205">
        <v>32</v>
      </c>
      <c r="G73" s="202"/>
      <c r="H73" s="202"/>
      <c r="I73" s="202"/>
      <c r="J73" s="202"/>
      <c r="K73" s="202"/>
      <c r="L73" s="202"/>
      <c r="M73" s="202"/>
      <c r="N73" s="202"/>
      <c r="O73" s="202"/>
      <c r="P73" s="202"/>
    </row>
    <row r="74" spans="1:16" s="186" customFormat="1" x14ac:dyDescent="0.55000000000000004">
      <c r="A74" s="212"/>
      <c r="B74" s="194" t="s">
        <v>51</v>
      </c>
      <c r="C74" s="201">
        <v>48</v>
      </c>
      <c r="D74" s="201">
        <v>53</v>
      </c>
      <c r="E74" s="205">
        <v>29</v>
      </c>
      <c r="F74" s="205">
        <v>32</v>
      </c>
      <c r="G74" s="202"/>
      <c r="H74" s="202"/>
      <c r="I74" s="202"/>
      <c r="J74" s="202"/>
      <c r="K74" s="202"/>
      <c r="L74" s="202"/>
      <c r="M74" s="202"/>
      <c r="N74" s="202"/>
      <c r="O74" s="202"/>
      <c r="P74" s="202"/>
    </row>
    <row r="75" spans="1:16" s="186" customFormat="1" x14ac:dyDescent="0.55000000000000004">
      <c r="A75" s="212"/>
      <c r="B75" s="191" t="s">
        <v>52</v>
      </c>
      <c r="C75" s="205">
        <v>29</v>
      </c>
      <c r="D75" s="205">
        <v>32</v>
      </c>
      <c r="E75" s="205">
        <v>29</v>
      </c>
      <c r="F75" s="205">
        <v>32</v>
      </c>
      <c r="G75" s="202"/>
      <c r="H75" s="202"/>
      <c r="I75" s="202"/>
      <c r="J75" s="202"/>
      <c r="K75" s="202"/>
      <c r="L75" s="202"/>
      <c r="M75" s="202"/>
      <c r="N75" s="202"/>
      <c r="O75" s="202"/>
      <c r="P75" s="202"/>
    </row>
    <row r="76" spans="1:16" s="186" customFormat="1" x14ac:dyDescent="0.55000000000000004">
      <c r="A76" s="188" t="s">
        <v>294</v>
      </c>
      <c r="B76" s="223" t="s">
        <v>295</v>
      </c>
      <c r="C76" s="203"/>
      <c r="D76" s="203"/>
      <c r="E76" s="199">
        <v>40</v>
      </c>
      <c r="F76" s="199">
        <v>75</v>
      </c>
      <c r="G76" s="202">
        <v>3.72</v>
      </c>
      <c r="H76" s="202">
        <v>6.98</v>
      </c>
      <c r="I76" s="202">
        <v>3.78</v>
      </c>
      <c r="J76" s="202">
        <v>7.09</v>
      </c>
      <c r="K76" s="202">
        <v>22.88</v>
      </c>
      <c r="L76" s="202">
        <v>42.9</v>
      </c>
      <c r="M76" s="202">
        <v>131</v>
      </c>
      <c r="N76" s="202">
        <v>246.53</v>
      </c>
      <c r="O76" s="202">
        <v>0.3</v>
      </c>
      <c r="P76" s="202">
        <v>0.56000000000000005</v>
      </c>
    </row>
    <row r="77" spans="1:16" s="186" customFormat="1" x14ac:dyDescent="0.55000000000000004">
      <c r="A77" s="188"/>
      <c r="B77" s="223" t="s">
        <v>115</v>
      </c>
      <c r="C77" s="203"/>
      <c r="D77" s="203"/>
      <c r="E77" s="199">
        <v>15</v>
      </c>
      <c r="F77" s="199">
        <v>20</v>
      </c>
      <c r="G77" s="202">
        <v>1.08</v>
      </c>
      <c r="H77" s="202">
        <v>1.44</v>
      </c>
      <c r="I77" s="202">
        <v>1.27</v>
      </c>
      <c r="J77" s="202">
        <v>1.7</v>
      </c>
      <c r="K77" s="202">
        <v>8.32</v>
      </c>
      <c r="L77" s="202">
        <v>11.1</v>
      </c>
      <c r="M77" s="202">
        <v>49</v>
      </c>
      <c r="N77" s="202">
        <v>66</v>
      </c>
      <c r="O77" s="202">
        <v>0.15</v>
      </c>
      <c r="P77" s="202">
        <v>0.2</v>
      </c>
    </row>
    <row r="78" spans="1:16" s="186" customFormat="1" x14ac:dyDescent="0.55000000000000004">
      <c r="A78" s="188"/>
      <c r="B78" s="192" t="s">
        <v>19</v>
      </c>
      <c r="C78" s="209">
        <v>24</v>
      </c>
      <c r="D78" s="209">
        <v>44</v>
      </c>
      <c r="E78" s="209">
        <v>24</v>
      </c>
      <c r="F78" s="209">
        <v>44</v>
      </c>
      <c r="G78" s="202"/>
      <c r="H78" s="202"/>
      <c r="I78" s="202"/>
      <c r="J78" s="202"/>
      <c r="K78" s="202"/>
      <c r="L78" s="202"/>
      <c r="M78" s="202"/>
      <c r="N78" s="202"/>
      <c r="O78" s="202"/>
      <c r="P78" s="202"/>
    </row>
    <row r="79" spans="1:16" s="186" customFormat="1" x14ac:dyDescent="0.55000000000000004">
      <c r="A79" s="212"/>
      <c r="B79" s="191" t="s">
        <v>107</v>
      </c>
      <c r="C79" s="205">
        <v>2</v>
      </c>
      <c r="D79" s="205">
        <v>4</v>
      </c>
      <c r="E79" s="205">
        <v>2</v>
      </c>
      <c r="F79" s="205">
        <v>4</v>
      </c>
      <c r="G79" s="202"/>
      <c r="H79" s="202"/>
      <c r="I79" s="202"/>
      <c r="J79" s="202"/>
      <c r="K79" s="202"/>
      <c r="L79" s="202"/>
      <c r="M79" s="202"/>
      <c r="N79" s="202"/>
      <c r="O79" s="202"/>
      <c r="P79" s="202"/>
    </row>
    <row r="80" spans="1:16" s="186" customFormat="1" x14ac:dyDescent="0.55000000000000004">
      <c r="A80" s="212"/>
      <c r="B80" s="191" t="s">
        <v>22</v>
      </c>
      <c r="C80" s="205">
        <v>3</v>
      </c>
      <c r="D80" s="205">
        <v>6</v>
      </c>
      <c r="E80" s="205">
        <v>3</v>
      </c>
      <c r="F80" s="205">
        <v>6</v>
      </c>
      <c r="G80" s="202"/>
      <c r="H80" s="202"/>
      <c r="I80" s="202"/>
      <c r="J80" s="202"/>
      <c r="K80" s="202"/>
      <c r="L80" s="202"/>
      <c r="M80" s="202"/>
      <c r="N80" s="202"/>
      <c r="O80" s="202"/>
      <c r="P80" s="202"/>
    </row>
    <row r="81" spans="1:16" s="186" customFormat="1" x14ac:dyDescent="0.55000000000000004">
      <c r="A81" s="212"/>
      <c r="B81" s="191" t="s">
        <v>71</v>
      </c>
      <c r="C81" s="182">
        <v>0.8</v>
      </c>
      <c r="D81" s="182">
        <v>2</v>
      </c>
      <c r="E81" s="182">
        <v>0.8</v>
      </c>
      <c r="F81" s="182">
        <v>2</v>
      </c>
      <c r="G81" s="202"/>
      <c r="H81" s="202"/>
      <c r="I81" s="202"/>
      <c r="J81" s="202"/>
      <c r="K81" s="202"/>
      <c r="L81" s="202"/>
      <c r="M81" s="202"/>
      <c r="N81" s="202"/>
      <c r="O81" s="202"/>
      <c r="P81" s="202"/>
    </row>
    <row r="82" spans="1:16" s="186" customFormat="1" x14ac:dyDescent="0.55000000000000004">
      <c r="A82" s="212"/>
      <c r="B82" s="191" t="s">
        <v>72</v>
      </c>
      <c r="C82" s="209">
        <v>24</v>
      </c>
      <c r="D82" s="209">
        <v>44</v>
      </c>
      <c r="E82" s="209">
        <v>24</v>
      </c>
      <c r="F82" s="209">
        <v>44</v>
      </c>
      <c r="G82" s="202"/>
      <c r="H82" s="202"/>
      <c r="I82" s="202"/>
      <c r="J82" s="202"/>
      <c r="K82" s="202"/>
      <c r="L82" s="202"/>
      <c r="M82" s="202"/>
      <c r="N82" s="202"/>
      <c r="O82" s="202"/>
      <c r="P82" s="202"/>
    </row>
    <row r="83" spans="1:16" s="186" customFormat="1" x14ac:dyDescent="0.55000000000000004">
      <c r="A83" s="212"/>
      <c r="B83" s="191" t="s">
        <v>40</v>
      </c>
      <c r="C83" s="205">
        <v>4.5</v>
      </c>
      <c r="D83" s="205">
        <v>5</v>
      </c>
      <c r="E83" s="205">
        <v>4.5</v>
      </c>
      <c r="F83" s="205">
        <v>5</v>
      </c>
      <c r="G83" s="202"/>
      <c r="H83" s="202"/>
      <c r="I83" s="202"/>
      <c r="J83" s="202"/>
      <c r="K83" s="202"/>
      <c r="L83" s="202"/>
      <c r="M83" s="202"/>
      <c r="N83" s="202"/>
      <c r="O83" s="202"/>
      <c r="P83" s="202"/>
    </row>
    <row r="84" spans="1:16" s="186" customFormat="1" x14ac:dyDescent="0.55000000000000004">
      <c r="A84" s="212"/>
      <c r="B84" s="191" t="s">
        <v>296</v>
      </c>
      <c r="C84" s="205">
        <v>15</v>
      </c>
      <c r="D84" s="205">
        <v>20</v>
      </c>
      <c r="E84" s="205">
        <v>15</v>
      </c>
      <c r="F84" s="205">
        <v>20</v>
      </c>
      <c r="G84" s="202"/>
      <c r="H84" s="202"/>
      <c r="I84" s="202"/>
      <c r="J84" s="202"/>
      <c r="K84" s="202"/>
      <c r="L84" s="202"/>
      <c r="M84" s="202"/>
      <c r="N84" s="202"/>
      <c r="O84" s="202"/>
      <c r="P84" s="202"/>
    </row>
    <row r="85" spans="1:16" x14ac:dyDescent="0.55000000000000004">
      <c r="A85" s="188" t="s">
        <v>297</v>
      </c>
      <c r="B85" s="223" t="s">
        <v>298</v>
      </c>
      <c r="C85" s="198"/>
      <c r="D85" s="198"/>
      <c r="E85" s="199">
        <v>150</v>
      </c>
      <c r="F85" s="199">
        <v>200</v>
      </c>
      <c r="G85" s="202">
        <v>0.21</v>
      </c>
      <c r="H85" s="202">
        <v>0.27</v>
      </c>
      <c r="I85" s="202">
        <v>0.05</v>
      </c>
      <c r="J85" s="202">
        <v>0.06</v>
      </c>
      <c r="K85" s="202">
        <v>12.84</v>
      </c>
      <c r="L85" s="202">
        <v>15.4</v>
      </c>
      <c r="M85" s="202">
        <v>54</v>
      </c>
      <c r="N85" s="202">
        <v>65</v>
      </c>
      <c r="O85" s="202">
        <v>13.8</v>
      </c>
      <c r="P85" s="202">
        <v>18</v>
      </c>
    </row>
    <row r="86" spans="1:16" s="186" customFormat="1" x14ac:dyDescent="0.55000000000000004">
      <c r="A86" s="188"/>
      <c r="B86" s="191" t="s">
        <v>299</v>
      </c>
      <c r="C86" s="201">
        <v>23</v>
      </c>
      <c r="D86" s="201">
        <v>30</v>
      </c>
      <c r="E86" s="201">
        <v>23</v>
      </c>
      <c r="F86" s="201">
        <v>30</v>
      </c>
      <c r="G86" s="202"/>
      <c r="H86" s="202"/>
      <c r="I86" s="202"/>
      <c r="J86" s="202"/>
      <c r="K86" s="202"/>
      <c r="L86" s="202"/>
      <c r="M86" s="202"/>
      <c r="N86" s="202"/>
      <c r="O86" s="202"/>
      <c r="P86" s="202"/>
    </row>
    <row r="87" spans="1:16" x14ac:dyDescent="0.55000000000000004">
      <c r="A87" s="79"/>
      <c r="B87" s="191" t="s">
        <v>22</v>
      </c>
      <c r="C87" s="201">
        <v>10</v>
      </c>
      <c r="D87" s="201">
        <v>13</v>
      </c>
      <c r="E87" s="201">
        <v>10</v>
      </c>
      <c r="F87" s="201">
        <v>13</v>
      </c>
      <c r="G87" s="202"/>
      <c r="H87" s="202"/>
      <c r="I87" s="202"/>
      <c r="J87" s="202"/>
      <c r="K87" s="202"/>
      <c r="L87" s="202"/>
      <c r="M87" s="202"/>
      <c r="N87" s="202"/>
      <c r="O87" s="202"/>
      <c r="P87" s="202"/>
    </row>
    <row r="88" spans="1:16" x14ac:dyDescent="0.55000000000000004">
      <c r="A88" s="79" t="s">
        <v>290</v>
      </c>
      <c r="B88" s="223" t="s">
        <v>78</v>
      </c>
      <c r="C88" s="198">
        <v>35</v>
      </c>
      <c r="D88" s="198">
        <v>40</v>
      </c>
      <c r="E88" s="199">
        <v>35</v>
      </c>
      <c r="F88" s="199">
        <v>40</v>
      </c>
      <c r="G88" s="202">
        <v>1.66</v>
      </c>
      <c r="H88" s="202">
        <v>2</v>
      </c>
      <c r="I88" s="202">
        <v>0.28000000000000003</v>
      </c>
      <c r="J88" s="202">
        <v>0.32</v>
      </c>
      <c r="K88" s="202">
        <v>17.22</v>
      </c>
      <c r="L88" s="202">
        <v>19.68</v>
      </c>
      <c r="M88" s="202">
        <f>G88*4+I88*9+K88*4</f>
        <v>78.039999999999992</v>
      </c>
      <c r="N88" s="202">
        <f>H88*4+J88*9+L88*4</f>
        <v>89.6</v>
      </c>
      <c r="O88" s="202">
        <v>0</v>
      </c>
      <c r="P88" s="202">
        <v>0</v>
      </c>
    </row>
    <row r="89" spans="1:16" x14ac:dyDescent="0.55000000000000004">
      <c r="A89" s="188" t="s">
        <v>300</v>
      </c>
      <c r="B89" s="24" t="s">
        <v>77</v>
      </c>
      <c r="C89" s="203">
        <v>93</v>
      </c>
      <c r="D89" s="203">
        <v>93</v>
      </c>
      <c r="E89" s="199">
        <v>93</v>
      </c>
      <c r="F89" s="199">
        <v>93</v>
      </c>
      <c r="G89" s="202">
        <v>0.37</v>
      </c>
      <c r="H89" s="202">
        <v>0.37</v>
      </c>
      <c r="I89" s="202">
        <v>0.37</v>
      </c>
      <c r="J89" s="202">
        <v>0.37</v>
      </c>
      <c r="K89" s="202">
        <v>9.73</v>
      </c>
      <c r="L89" s="202">
        <v>9.73</v>
      </c>
      <c r="M89" s="202">
        <v>41.85</v>
      </c>
      <c r="N89" s="202">
        <v>41.85</v>
      </c>
      <c r="O89" s="202">
        <v>9.3000000000000007</v>
      </c>
      <c r="P89" s="202">
        <v>9.3000000000000007</v>
      </c>
    </row>
    <row r="90" spans="1:16" x14ac:dyDescent="0.55000000000000004">
      <c r="A90" s="188"/>
      <c r="B90" s="223" t="s">
        <v>32</v>
      </c>
      <c r="C90" s="198"/>
      <c r="D90" s="198"/>
      <c r="E90" s="208">
        <f t="shared" ref="E90:P90" si="3">E60+E76+E77+E85+E88+E89</f>
        <v>563</v>
      </c>
      <c r="F90" s="208">
        <f t="shared" si="3"/>
        <v>678</v>
      </c>
      <c r="G90" s="208">
        <f t="shared" si="3"/>
        <v>8.9699999999999989</v>
      </c>
      <c r="H90" s="208">
        <f t="shared" si="3"/>
        <v>13.2</v>
      </c>
      <c r="I90" s="208">
        <f t="shared" si="3"/>
        <v>10.95</v>
      </c>
      <c r="J90" s="208">
        <f t="shared" si="3"/>
        <v>15.709999999999999</v>
      </c>
      <c r="K90" s="208">
        <f t="shared" si="3"/>
        <v>78.42</v>
      </c>
      <c r="L90" s="208">
        <f t="shared" si="3"/>
        <v>106.97000000000001</v>
      </c>
      <c r="M90" s="208">
        <f t="shared" si="3"/>
        <v>447.89</v>
      </c>
      <c r="N90" s="208">
        <f t="shared" si="3"/>
        <v>615.98</v>
      </c>
      <c r="O90" s="208">
        <f t="shared" si="3"/>
        <v>39.450000000000003</v>
      </c>
      <c r="P90" s="208">
        <f t="shared" si="3"/>
        <v>45.319999999999993</v>
      </c>
    </row>
    <row r="91" spans="1:16" x14ac:dyDescent="0.55000000000000004">
      <c r="A91" s="188"/>
      <c r="B91" s="163" t="s">
        <v>79</v>
      </c>
      <c r="C91" s="209"/>
      <c r="D91" s="209"/>
      <c r="E91" s="209"/>
      <c r="F91" s="209"/>
      <c r="G91" s="202"/>
      <c r="H91" s="202"/>
      <c r="I91" s="202"/>
      <c r="J91" s="202"/>
      <c r="K91" s="202"/>
      <c r="L91" s="202"/>
      <c r="M91" s="202"/>
      <c r="N91" s="202"/>
      <c r="O91" s="202"/>
      <c r="P91" s="202"/>
    </row>
    <row r="92" spans="1:16" x14ac:dyDescent="0.55000000000000004">
      <c r="A92" s="188" t="s">
        <v>301</v>
      </c>
      <c r="B92" s="189" t="s">
        <v>81</v>
      </c>
      <c r="C92" s="198">
        <v>154</v>
      </c>
      <c r="D92" s="198">
        <v>154</v>
      </c>
      <c r="E92" s="199">
        <v>150</v>
      </c>
      <c r="F92" s="199">
        <v>150</v>
      </c>
      <c r="G92" s="202">
        <v>4.3600000000000003</v>
      </c>
      <c r="H92" s="202">
        <v>4.3600000000000003</v>
      </c>
      <c r="I92" s="202">
        <v>3.76</v>
      </c>
      <c r="J92" s="202">
        <v>3.76</v>
      </c>
      <c r="K92" s="202">
        <v>6</v>
      </c>
      <c r="L92" s="202">
        <v>6</v>
      </c>
      <c r="M92" s="202">
        <v>79.5</v>
      </c>
      <c r="N92" s="202">
        <v>79.5</v>
      </c>
      <c r="O92" s="202">
        <v>1.06</v>
      </c>
      <c r="P92" s="202">
        <v>1.06</v>
      </c>
    </row>
    <row r="93" spans="1:16" x14ac:dyDescent="0.55000000000000004">
      <c r="A93" s="188"/>
      <c r="B93" s="189" t="s">
        <v>32</v>
      </c>
      <c r="C93" s="198"/>
      <c r="D93" s="198"/>
      <c r="E93" s="208">
        <f>E92</f>
        <v>150</v>
      </c>
      <c r="F93" s="208">
        <f t="shared" ref="F93:P93" si="4">F92</f>
        <v>150</v>
      </c>
      <c r="G93" s="208">
        <f t="shared" si="4"/>
        <v>4.3600000000000003</v>
      </c>
      <c r="H93" s="208">
        <f t="shared" si="4"/>
        <v>4.3600000000000003</v>
      </c>
      <c r="I93" s="208">
        <f t="shared" si="4"/>
        <v>3.76</v>
      </c>
      <c r="J93" s="208">
        <f t="shared" si="4"/>
        <v>3.76</v>
      </c>
      <c r="K93" s="208">
        <f t="shared" si="4"/>
        <v>6</v>
      </c>
      <c r="L93" s="208">
        <f t="shared" si="4"/>
        <v>6</v>
      </c>
      <c r="M93" s="208">
        <f t="shared" si="4"/>
        <v>79.5</v>
      </c>
      <c r="N93" s="208">
        <f t="shared" si="4"/>
        <v>79.5</v>
      </c>
      <c r="O93" s="208">
        <f t="shared" si="4"/>
        <v>1.06</v>
      </c>
      <c r="P93" s="208">
        <f t="shared" si="4"/>
        <v>1.06</v>
      </c>
    </row>
    <row r="94" spans="1:16" x14ac:dyDescent="0.55000000000000004">
      <c r="A94" s="212"/>
      <c r="B94" s="191" t="s">
        <v>82</v>
      </c>
      <c r="C94" s="201"/>
      <c r="D94" s="201"/>
      <c r="E94" s="201"/>
      <c r="F94" s="175"/>
      <c r="G94" s="202"/>
      <c r="H94" s="202"/>
      <c r="I94" s="202"/>
      <c r="J94" s="202"/>
      <c r="K94" s="202"/>
      <c r="L94" s="202"/>
      <c r="M94" s="202"/>
      <c r="N94" s="202"/>
      <c r="O94" s="202"/>
      <c r="P94" s="202"/>
    </row>
    <row r="95" spans="1:16" x14ac:dyDescent="0.55000000000000004">
      <c r="A95" s="212"/>
      <c r="B95" s="191" t="s">
        <v>83</v>
      </c>
      <c r="C95" s="201">
        <v>4</v>
      </c>
      <c r="D95" s="201">
        <v>6</v>
      </c>
      <c r="E95" s="199">
        <v>4</v>
      </c>
      <c r="F95" s="199">
        <v>6</v>
      </c>
      <c r="G95" s="202"/>
      <c r="H95" s="202"/>
      <c r="I95" s="202"/>
      <c r="J95" s="202"/>
      <c r="K95" s="202"/>
      <c r="L95" s="202"/>
      <c r="M95" s="202"/>
      <c r="N95" s="202"/>
      <c r="O95" s="202"/>
      <c r="P95" s="202"/>
    </row>
    <row r="96" spans="1:16" x14ac:dyDescent="0.55000000000000004">
      <c r="A96" s="212"/>
      <c r="B96" s="223" t="s">
        <v>84</v>
      </c>
      <c r="C96" s="198"/>
      <c r="D96" s="198"/>
      <c r="E96" s="41">
        <f t="shared" ref="E96:P96" si="5">E17+E20+E58+E90+E93</f>
        <v>1755</v>
      </c>
      <c r="F96" s="41">
        <f t="shared" si="5"/>
        <v>2132</v>
      </c>
      <c r="G96" s="41">
        <f t="shared" si="5"/>
        <v>37.159999999999997</v>
      </c>
      <c r="H96" s="41">
        <f t="shared" si="5"/>
        <v>46.59</v>
      </c>
      <c r="I96" s="41">
        <f t="shared" si="5"/>
        <v>47.660000000000004</v>
      </c>
      <c r="J96" s="41">
        <f t="shared" si="5"/>
        <v>75.89</v>
      </c>
      <c r="K96" s="41">
        <f t="shared" si="5"/>
        <v>192.17000000000002</v>
      </c>
      <c r="L96" s="41">
        <f t="shared" si="5"/>
        <v>248.21000000000004</v>
      </c>
      <c r="M96" s="41">
        <f t="shared" si="5"/>
        <v>1349.5700000000002</v>
      </c>
      <c r="N96" s="41">
        <f t="shared" si="5"/>
        <v>1728.3</v>
      </c>
      <c r="O96" s="41">
        <f t="shared" si="5"/>
        <v>55.140000000000008</v>
      </c>
      <c r="P96" s="41">
        <f t="shared" si="5"/>
        <v>65.37</v>
      </c>
    </row>
    <row r="130" spans="5:6" x14ac:dyDescent="0.55000000000000004">
      <c r="E130" s="74"/>
      <c r="F130" s="74"/>
    </row>
  </sheetData>
  <mergeCells count="11">
    <mergeCell ref="A1:A3"/>
    <mergeCell ref="C1:D2"/>
    <mergeCell ref="O1:P2"/>
    <mergeCell ref="O3:P3"/>
    <mergeCell ref="G3:H3"/>
    <mergeCell ref="I3:J3"/>
    <mergeCell ref="K3:L3"/>
    <mergeCell ref="B1:B3"/>
    <mergeCell ref="E1:F2"/>
    <mergeCell ref="G1:L2"/>
    <mergeCell ref="M1:N2"/>
  </mergeCells>
  <pageMargins left="0" right="0" top="0" bottom="0" header="0" footer="0"/>
  <pageSetup paperSize="9" scale="3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1"/>
  <sheetViews>
    <sheetView topLeftCell="A86" zoomScale="40" zoomScaleNormal="100" zoomScaleSheetLayoutView="40" workbookViewId="0">
      <selection activeCell="G50" sqref="G50:P50"/>
    </sheetView>
  </sheetViews>
  <sheetFormatPr defaultRowHeight="38.25" x14ac:dyDescent="0.55000000000000004"/>
  <cols>
    <col min="1" max="1" width="25.28515625" style="30" bestFit="1" customWidth="1"/>
    <col min="2" max="2" width="100.7109375" style="14" bestFit="1" customWidth="1"/>
    <col min="3" max="3" width="20.140625" style="14" bestFit="1" customWidth="1"/>
    <col min="4" max="4" width="18.5703125" style="14" bestFit="1" customWidth="1"/>
    <col min="5" max="5" width="24.85546875" style="14" bestFit="1" customWidth="1"/>
    <col min="6" max="6" width="21.140625" style="14" bestFit="1" customWidth="1"/>
    <col min="7" max="10" width="15.5703125" style="14" bestFit="1" customWidth="1"/>
    <col min="11" max="11" width="18.140625" style="14" bestFit="1" customWidth="1"/>
    <col min="12" max="12" width="18.5703125" style="14" bestFit="1" customWidth="1"/>
    <col min="13" max="14" width="21.140625" style="14" bestFit="1" customWidth="1"/>
    <col min="15" max="16" width="15.28515625" style="14" bestFit="1" customWidth="1"/>
    <col min="17" max="17" width="12.140625" style="14" bestFit="1" customWidth="1"/>
    <col min="18" max="16384" width="9.140625" style="14"/>
  </cols>
  <sheetData>
    <row r="1" spans="1:16" ht="38.25" customHeight="1" x14ac:dyDescent="0.55000000000000004">
      <c r="A1" s="293" t="s">
        <v>0</v>
      </c>
      <c r="B1" s="294" t="s">
        <v>302</v>
      </c>
      <c r="C1" s="293" t="s">
        <v>2</v>
      </c>
      <c r="D1" s="292"/>
      <c r="E1" s="293" t="s">
        <v>2</v>
      </c>
      <c r="F1" s="292"/>
      <c r="G1" s="291" t="s">
        <v>3</v>
      </c>
      <c r="H1" s="291"/>
      <c r="I1" s="291"/>
      <c r="J1" s="291"/>
      <c r="K1" s="291"/>
      <c r="L1" s="291"/>
      <c r="M1" s="293" t="s">
        <v>4</v>
      </c>
      <c r="N1" s="292"/>
      <c r="O1" s="293" t="s">
        <v>5</v>
      </c>
      <c r="P1" s="293"/>
    </row>
    <row r="2" spans="1:16" x14ac:dyDescent="0.55000000000000004">
      <c r="A2" s="293"/>
      <c r="B2" s="295"/>
      <c r="C2" s="292"/>
      <c r="D2" s="292"/>
      <c r="E2" s="292"/>
      <c r="F2" s="292"/>
      <c r="G2" s="291"/>
      <c r="H2" s="291"/>
      <c r="I2" s="291"/>
      <c r="J2" s="291"/>
      <c r="K2" s="291"/>
      <c r="L2" s="291"/>
      <c r="M2" s="292"/>
      <c r="N2" s="292"/>
      <c r="O2" s="293"/>
      <c r="P2" s="293"/>
    </row>
    <row r="3" spans="1:16" ht="96.75" customHeight="1" x14ac:dyDescent="0.55000000000000004">
      <c r="A3" s="293"/>
      <c r="B3" s="296"/>
      <c r="C3" s="284" t="s">
        <v>6</v>
      </c>
      <c r="D3" s="284" t="s">
        <v>7</v>
      </c>
      <c r="E3" s="284" t="s">
        <v>6</v>
      </c>
      <c r="F3" s="284" t="s">
        <v>7</v>
      </c>
      <c r="G3" s="293" t="s">
        <v>8</v>
      </c>
      <c r="H3" s="293"/>
      <c r="I3" s="293" t="s">
        <v>9</v>
      </c>
      <c r="J3" s="291"/>
      <c r="K3" s="291" t="s">
        <v>10</v>
      </c>
      <c r="L3" s="291"/>
      <c r="M3" s="284"/>
      <c r="N3" s="284"/>
      <c r="O3" s="291" t="s">
        <v>11</v>
      </c>
      <c r="P3" s="291"/>
    </row>
    <row r="4" spans="1:16" ht="39" customHeight="1" x14ac:dyDescent="0.55000000000000004">
      <c r="A4" s="222"/>
      <c r="B4" s="154" t="s">
        <v>12</v>
      </c>
      <c r="C4" s="222" t="s">
        <v>13</v>
      </c>
      <c r="D4" s="222" t="s">
        <v>14</v>
      </c>
      <c r="E4" s="222" t="s">
        <v>15</v>
      </c>
      <c r="F4" s="15" t="s">
        <v>15</v>
      </c>
      <c r="G4" s="15" t="s">
        <v>6</v>
      </c>
      <c r="H4" s="187" t="s">
        <v>7</v>
      </c>
      <c r="I4" s="15" t="s">
        <v>6</v>
      </c>
      <c r="J4" s="187" t="s">
        <v>7</v>
      </c>
      <c r="K4" s="15" t="s">
        <v>6</v>
      </c>
      <c r="L4" s="187" t="s">
        <v>7</v>
      </c>
      <c r="M4" s="15" t="s">
        <v>6</v>
      </c>
      <c r="N4" s="187" t="s">
        <v>7</v>
      </c>
      <c r="O4" s="15" t="s">
        <v>6</v>
      </c>
      <c r="P4" s="187" t="s">
        <v>7</v>
      </c>
    </row>
    <row r="5" spans="1:16" x14ac:dyDescent="0.55000000000000004">
      <c r="A5" s="188" t="s">
        <v>303</v>
      </c>
      <c r="B5" s="189" t="s">
        <v>304</v>
      </c>
      <c r="C5" s="247"/>
      <c r="D5" s="247"/>
      <c r="E5" s="248">
        <v>150</v>
      </c>
      <c r="F5" s="248">
        <v>200</v>
      </c>
      <c r="G5" s="161">
        <v>4.26</v>
      </c>
      <c r="H5" s="161">
        <v>5.68</v>
      </c>
      <c r="I5" s="161">
        <v>5.2</v>
      </c>
      <c r="J5" s="161">
        <v>6.93</v>
      </c>
      <c r="K5" s="161">
        <v>17.989999999999998</v>
      </c>
      <c r="L5" s="161">
        <v>23.99</v>
      </c>
      <c r="M5" s="161">
        <v>135</v>
      </c>
      <c r="N5" s="161">
        <v>180</v>
      </c>
      <c r="O5" s="161">
        <v>1.43</v>
      </c>
      <c r="P5" s="161">
        <v>1.91</v>
      </c>
    </row>
    <row r="6" spans="1:16" x14ac:dyDescent="0.55000000000000004">
      <c r="A6" s="222"/>
      <c r="B6" s="190" t="s">
        <v>18</v>
      </c>
      <c r="C6" s="229">
        <v>110</v>
      </c>
      <c r="D6" s="229">
        <v>146</v>
      </c>
      <c r="E6" s="229">
        <v>110</v>
      </c>
      <c r="F6" s="229">
        <v>146</v>
      </c>
      <c r="G6" s="75"/>
      <c r="H6" s="161"/>
      <c r="I6" s="75"/>
      <c r="J6" s="161"/>
      <c r="K6" s="75"/>
      <c r="L6" s="161"/>
      <c r="M6" s="75"/>
      <c r="N6" s="161"/>
      <c r="O6" s="75"/>
      <c r="P6" s="161"/>
    </row>
    <row r="7" spans="1:16" x14ac:dyDescent="0.55000000000000004">
      <c r="A7" s="222"/>
      <c r="B7" s="190" t="s">
        <v>22</v>
      </c>
      <c r="C7" s="229">
        <v>3</v>
      </c>
      <c r="D7" s="229">
        <v>4</v>
      </c>
      <c r="E7" s="229">
        <v>3</v>
      </c>
      <c r="F7" s="229">
        <v>4</v>
      </c>
      <c r="G7" s="75"/>
      <c r="H7" s="75"/>
      <c r="I7" s="75"/>
      <c r="J7" s="75"/>
      <c r="K7" s="75"/>
      <c r="L7" s="75"/>
      <c r="M7" s="75"/>
      <c r="N7" s="75"/>
      <c r="O7" s="75"/>
      <c r="P7" s="75"/>
    </row>
    <row r="8" spans="1:16" x14ac:dyDescent="0.55000000000000004">
      <c r="A8" s="222"/>
      <c r="B8" s="190" t="s">
        <v>29</v>
      </c>
      <c r="C8" s="55">
        <v>2.5</v>
      </c>
      <c r="D8" s="55">
        <v>3</v>
      </c>
      <c r="E8" s="49">
        <v>2.5</v>
      </c>
      <c r="F8" s="49">
        <v>3</v>
      </c>
      <c r="G8" s="249"/>
      <c r="H8" s="249"/>
      <c r="I8" s="249"/>
      <c r="J8" s="249"/>
      <c r="K8" s="249"/>
      <c r="L8" s="249"/>
      <c r="M8" s="249"/>
      <c r="N8" s="249"/>
      <c r="O8" s="249"/>
      <c r="P8" s="249"/>
    </row>
    <row r="9" spans="1:16" x14ac:dyDescent="0.55000000000000004">
      <c r="A9" s="222"/>
      <c r="B9" s="190" t="s">
        <v>227</v>
      </c>
      <c r="C9" s="229">
        <v>5</v>
      </c>
      <c r="D9" s="229">
        <v>7</v>
      </c>
      <c r="E9" s="229">
        <v>5</v>
      </c>
      <c r="F9" s="229">
        <v>7</v>
      </c>
      <c r="G9" s="249"/>
      <c r="H9" s="249"/>
      <c r="I9" s="249"/>
      <c r="J9" s="249"/>
      <c r="K9" s="249"/>
      <c r="L9" s="249"/>
      <c r="M9" s="249"/>
      <c r="N9" s="249"/>
      <c r="O9" s="249"/>
      <c r="P9" s="249"/>
    </row>
    <row r="10" spans="1:16" x14ac:dyDescent="0.55000000000000004">
      <c r="A10" s="222"/>
      <c r="B10" s="190" t="s">
        <v>88</v>
      </c>
      <c r="C10" s="229">
        <v>8</v>
      </c>
      <c r="D10" s="229">
        <v>12</v>
      </c>
      <c r="E10" s="229">
        <v>8</v>
      </c>
      <c r="F10" s="229">
        <v>12</v>
      </c>
      <c r="G10" s="249"/>
      <c r="H10" s="249"/>
      <c r="I10" s="249"/>
      <c r="J10" s="249"/>
      <c r="K10" s="249"/>
      <c r="L10" s="249"/>
      <c r="M10" s="249"/>
      <c r="N10" s="249"/>
      <c r="O10" s="249"/>
      <c r="P10" s="249"/>
    </row>
    <row r="11" spans="1:16" x14ac:dyDescent="0.55000000000000004">
      <c r="A11" s="188" t="s">
        <v>305</v>
      </c>
      <c r="B11" s="189" t="s">
        <v>131</v>
      </c>
      <c r="C11" s="247"/>
      <c r="D11" s="247"/>
      <c r="E11" s="248">
        <v>180</v>
      </c>
      <c r="F11" s="248">
        <v>200</v>
      </c>
      <c r="G11" s="200">
        <v>1.3</v>
      </c>
      <c r="H11" s="200">
        <v>1.5</v>
      </c>
      <c r="I11" s="200">
        <v>1.92</v>
      </c>
      <c r="J11" s="200">
        <v>2.2400000000000002</v>
      </c>
      <c r="K11" s="200">
        <v>13.8</v>
      </c>
      <c r="L11" s="200">
        <v>16.260000000000002</v>
      </c>
      <c r="M11" s="200">
        <f>G11*4+I11*9+K11*4</f>
        <v>77.680000000000007</v>
      </c>
      <c r="N11" s="200">
        <f>H11*4+J11*9+L11*4</f>
        <v>91.200000000000017</v>
      </c>
      <c r="O11" s="200">
        <v>0.78</v>
      </c>
      <c r="P11" s="200">
        <v>0.91</v>
      </c>
    </row>
    <row r="12" spans="1:16" ht="39" customHeight="1" x14ac:dyDescent="0.55000000000000004">
      <c r="A12" s="222"/>
      <c r="B12" s="190" t="s">
        <v>18</v>
      </c>
      <c r="C12" s="201">
        <v>60</v>
      </c>
      <c r="D12" s="201">
        <v>70</v>
      </c>
      <c r="E12" s="201">
        <v>60</v>
      </c>
      <c r="F12" s="201">
        <v>70</v>
      </c>
      <c r="G12" s="249"/>
      <c r="H12" s="249"/>
      <c r="I12" s="249"/>
      <c r="J12" s="249"/>
      <c r="K12" s="249"/>
      <c r="L12" s="249"/>
      <c r="M12" s="249"/>
      <c r="N12" s="249"/>
      <c r="O12" s="249"/>
      <c r="P12" s="249"/>
    </row>
    <row r="13" spans="1:16" x14ac:dyDescent="0.55000000000000004">
      <c r="A13" s="222"/>
      <c r="B13" s="190" t="s">
        <v>75</v>
      </c>
      <c r="C13" s="229">
        <v>0.47</v>
      </c>
      <c r="D13" s="229">
        <v>0.56000000000000005</v>
      </c>
      <c r="E13" s="229">
        <v>0.47</v>
      </c>
      <c r="F13" s="229">
        <v>0.56000000000000005</v>
      </c>
      <c r="G13" s="249"/>
      <c r="H13" s="249"/>
      <c r="I13" s="249"/>
      <c r="J13" s="249"/>
      <c r="K13" s="249"/>
      <c r="L13" s="249"/>
      <c r="M13" s="249"/>
      <c r="N13" s="249"/>
      <c r="O13" s="249"/>
      <c r="P13" s="249"/>
    </row>
    <row r="14" spans="1:16" x14ac:dyDescent="0.55000000000000004">
      <c r="A14" s="222"/>
      <c r="B14" s="190" t="s">
        <v>22</v>
      </c>
      <c r="C14" s="201">
        <v>11</v>
      </c>
      <c r="D14" s="201">
        <v>13</v>
      </c>
      <c r="E14" s="201">
        <v>11</v>
      </c>
      <c r="F14" s="201">
        <v>13</v>
      </c>
      <c r="G14" s="249"/>
      <c r="H14" s="249"/>
      <c r="I14" s="249"/>
      <c r="J14" s="249"/>
      <c r="K14" s="249"/>
      <c r="L14" s="249"/>
      <c r="M14" s="249"/>
      <c r="N14" s="249"/>
      <c r="O14" s="249"/>
      <c r="P14" s="249"/>
    </row>
    <row r="15" spans="1:16" x14ac:dyDescent="0.55000000000000004">
      <c r="A15" s="188" t="s">
        <v>306</v>
      </c>
      <c r="B15" s="189" t="s">
        <v>307</v>
      </c>
      <c r="C15" s="198"/>
      <c r="D15" s="198"/>
      <c r="E15" s="170">
        <v>38</v>
      </c>
      <c r="F15" s="170">
        <v>55</v>
      </c>
      <c r="G15" s="200">
        <v>3.72</v>
      </c>
      <c r="H15" s="200">
        <v>5.58</v>
      </c>
      <c r="I15" s="200">
        <v>1.58</v>
      </c>
      <c r="J15" s="200">
        <v>2.83</v>
      </c>
      <c r="K15" s="200">
        <v>17.47</v>
      </c>
      <c r="L15" s="200">
        <v>23.62</v>
      </c>
      <c r="M15" s="200">
        <v>99</v>
      </c>
      <c r="N15" s="200">
        <v>143</v>
      </c>
      <c r="O15" s="200">
        <v>0.03</v>
      </c>
      <c r="P15" s="200">
        <v>0.06</v>
      </c>
    </row>
    <row r="16" spans="1:16" ht="39" customHeight="1" x14ac:dyDescent="0.55000000000000004">
      <c r="A16" s="222"/>
      <c r="B16" s="190" t="s">
        <v>30</v>
      </c>
      <c r="C16" s="201">
        <v>36</v>
      </c>
      <c r="D16" s="201">
        <v>50</v>
      </c>
      <c r="E16" s="201">
        <v>36</v>
      </c>
      <c r="F16" s="201">
        <v>50</v>
      </c>
      <c r="G16" s="200"/>
      <c r="H16" s="200"/>
      <c r="I16" s="200"/>
      <c r="J16" s="200"/>
      <c r="K16" s="200"/>
      <c r="L16" s="200"/>
      <c r="M16" s="200"/>
      <c r="N16" s="200"/>
      <c r="O16" s="200"/>
      <c r="P16" s="200"/>
    </row>
    <row r="17" spans="1:17" ht="39" customHeight="1" x14ac:dyDescent="0.55000000000000004">
      <c r="A17" s="222"/>
      <c r="B17" s="190" t="s">
        <v>308</v>
      </c>
      <c r="C17" s="201">
        <v>6</v>
      </c>
      <c r="D17" s="201">
        <v>11.3</v>
      </c>
      <c r="E17" s="201">
        <v>5.6</v>
      </c>
      <c r="F17" s="201">
        <v>10.6</v>
      </c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186"/>
    </row>
    <row r="18" spans="1:17" x14ac:dyDescent="0.55000000000000004">
      <c r="A18" s="222"/>
      <c r="B18" s="189" t="s">
        <v>32</v>
      </c>
      <c r="C18" s="247"/>
      <c r="D18" s="247"/>
      <c r="E18" s="27">
        <f t="shared" ref="E18:P18" si="0">E5+E11+E15</f>
        <v>368</v>
      </c>
      <c r="F18" s="27">
        <f t="shared" si="0"/>
        <v>455</v>
      </c>
      <c r="G18" s="27">
        <f t="shared" si="0"/>
        <v>9.2799999999999994</v>
      </c>
      <c r="H18" s="27">
        <f t="shared" si="0"/>
        <v>12.76</v>
      </c>
      <c r="I18" s="27">
        <f t="shared" si="0"/>
        <v>8.6999999999999993</v>
      </c>
      <c r="J18" s="27">
        <f t="shared" si="0"/>
        <v>12</v>
      </c>
      <c r="K18" s="27">
        <f t="shared" si="0"/>
        <v>49.26</v>
      </c>
      <c r="L18" s="27">
        <f t="shared" si="0"/>
        <v>63.870000000000005</v>
      </c>
      <c r="M18" s="27">
        <f t="shared" si="0"/>
        <v>311.68</v>
      </c>
      <c r="N18" s="27">
        <f t="shared" si="0"/>
        <v>414.20000000000005</v>
      </c>
      <c r="O18" s="27">
        <f t="shared" si="0"/>
        <v>2.2399999999999998</v>
      </c>
      <c r="P18" s="27">
        <f t="shared" si="0"/>
        <v>2.88</v>
      </c>
      <c r="Q18" s="186"/>
    </row>
    <row r="19" spans="1:17" x14ac:dyDescent="0.55000000000000004">
      <c r="A19" s="222"/>
      <c r="B19" s="154" t="s">
        <v>31</v>
      </c>
      <c r="C19" s="249"/>
      <c r="D19" s="249"/>
      <c r="E19" s="249"/>
      <c r="F19" s="249"/>
      <c r="G19" s="250"/>
      <c r="H19" s="250"/>
      <c r="I19" s="250"/>
      <c r="J19" s="250"/>
      <c r="K19" s="250"/>
      <c r="L19" s="250"/>
      <c r="M19" s="250"/>
      <c r="N19" s="250"/>
      <c r="O19" s="250"/>
      <c r="P19" s="250"/>
      <c r="Q19" s="186"/>
    </row>
    <row r="20" spans="1:17" x14ac:dyDescent="0.55000000000000004">
      <c r="A20" s="222" t="s">
        <v>309</v>
      </c>
      <c r="B20" s="146" t="s">
        <v>34</v>
      </c>
      <c r="C20" s="19">
        <v>125</v>
      </c>
      <c r="D20" s="19">
        <v>125</v>
      </c>
      <c r="E20" s="228">
        <v>125</v>
      </c>
      <c r="F20" s="228">
        <v>125</v>
      </c>
      <c r="G20" s="249">
        <v>0.13</v>
      </c>
      <c r="H20" s="249">
        <v>0.13</v>
      </c>
      <c r="I20" s="249">
        <v>0</v>
      </c>
      <c r="J20" s="249">
        <v>0</v>
      </c>
      <c r="K20" s="249">
        <v>11.38</v>
      </c>
      <c r="L20" s="249">
        <v>11.38</v>
      </c>
      <c r="M20" s="249">
        <v>46.25</v>
      </c>
      <c r="N20" s="249">
        <v>46.25</v>
      </c>
      <c r="O20" s="249">
        <v>2.5</v>
      </c>
      <c r="P20" s="249">
        <v>2.5</v>
      </c>
      <c r="Q20" s="186"/>
    </row>
    <row r="21" spans="1:17" x14ac:dyDescent="0.55000000000000004">
      <c r="A21" s="222"/>
      <c r="B21" s="189" t="s">
        <v>32</v>
      </c>
      <c r="C21" s="247"/>
      <c r="D21" s="247"/>
      <c r="E21" s="27">
        <f>E20</f>
        <v>125</v>
      </c>
      <c r="F21" s="27">
        <f t="shared" ref="F21:P21" si="1">F20</f>
        <v>125</v>
      </c>
      <c r="G21" s="27">
        <f t="shared" si="1"/>
        <v>0.13</v>
      </c>
      <c r="H21" s="27">
        <f t="shared" si="1"/>
        <v>0.13</v>
      </c>
      <c r="I21" s="27">
        <f t="shared" si="1"/>
        <v>0</v>
      </c>
      <c r="J21" s="27">
        <f t="shared" si="1"/>
        <v>0</v>
      </c>
      <c r="K21" s="27">
        <f t="shared" si="1"/>
        <v>11.38</v>
      </c>
      <c r="L21" s="27">
        <f t="shared" si="1"/>
        <v>11.38</v>
      </c>
      <c r="M21" s="27">
        <f t="shared" si="1"/>
        <v>46.25</v>
      </c>
      <c r="N21" s="27">
        <f t="shared" si="1"/>
        <v>46.25</v>
      </c>
      <c r="O21" s="27">
        <f t="shared" si="1"/>
        <v>2.5</v>
      </c>
      <c r="P21" s="27">
        <f t="shared" si="1"/>
        <v>2.5</v>
      </c>
      <c r="Q21" s="81">
        <f>Q5+Q12+Q16</f>
        <v>0</v>
      </c>
    </row>
    <row r="22" spans="1:17" x14ac:dyDescent="0.55000000000000004">
      <c r="A22" s="188" t="s">
        <v>310</v>
      </c>
      <c r="B22" s="189" t="s">
        <v>311</v>
      </c>
      <c r="C22" s="198"/>
      <c r="D22" s="198"/>
      <c r="E22" s="199">
        <v>30</v>
      </c>
      <c r="F22" s="199">
        <v>50</v>
      </c>
      <c r="G22" s="202">
        <v>0.68</v>
      </c>
      <c r="H22" s="202">
        <v>1.1299999999999999</v>
      </c>
      <c r="I22" s="202">
        <v>0.55000000000000004</v>
      </c>
      <c r="J22" s="202">
        <v>0.93</v>
      </c>
      <c r="K22" s="202">
        <v>4.08</v>
      </c>
      <c r="L22" s="202">
        <v>6.8</v>
      </c>
      <c r="M22" s="202">
        <v>23.33</v>
      </c>
      <c r="N22" s="202">
        <v>38.89</v>
      </c>
      <c r="O22" s="202">
        <v>2.98</v>
      </c>
      <c r="P22" s="202">
        <v>4.97</v>
      </c>
      <c r="Q22" s="186"/>
    </row>
    <row r="23" spans="1:17" s="186" customFormat="1" x14ac:dyDescent="0.55000000000000004">
      <c r="A23" s="188"/>
      <c r="B23" s="194" t="s">
        <v>48</v>
      </c>
      <c r="C23" s="201">
        <v>17</v>
      </c>
      <c r="D23" s="201">
        <v>28</v>
      </c>
      <c r="E23" s="201">
        <v>14</v>
      </c>
      <c r="F23" s="201">
        <v>23</v>
      </c>
      <c r="G23" s="200"/>
      <c r="H23" s="200"/>
      <c r="I23" s="200"/>
      <c r="J23" s="200"/>
      <c r="K23" s="200"/>
      <c r="L23" s="200"/>
      <c r="M23" s="200"/>
      <c r="N23" s="200"/>
      <c r="O23" s="200"/>
      <c r="P23" s="200"/>
    </row>
    <row r="24" spans="1:17" s="186" customFormat="1" x14ac:dyDescent="0.55000000000000004">
      <c r="A24" s="188"/>
      <c r="B24" s="194" t="s">
        <v>49</v>
      </c>
      <c r="C24" s="201">
        <v>19</v>
      </c>
      <c r="D24" s="201">
        <v>32</v>
      </c>
      <c r="E24" s="201">
        <v>14</v>
      </c>
      <c r="F24" s="201">
        <v>23</v>
      </c>
      <c r="G24" s="200"/>
      <c r="H24" s="200"/>
      <c r="I24" s="200"/>
      <c r="J24" s="200"/>
      <c r="K24" s="200"/>
      <c r="L24" s="200"/>
      <c r="M24" s="200"/>
      <c r="N24" s="200"/>
      <c r="O24" s="200"/>
      <c r="P24" s="200"/>
    </row>
    <row r="25" spans="1:17" s="186" customFormat="1" x14ac:dyDescent="0.55000000000000004">
      <c r="A25" s="188"/>
      <c r="B25" s="194" t="s">
        <v>50</v>
      </c>
      <c r="C25" s="201">
        <v>20</v>
      </c>
      <c r="D25" s="201">
        <v>33</v>
      </c>
      <c r="E25" s="201">
        <v>14</v>
      </c>
      <c r="F25" s="201">
        <v>23</v>
      </c>
      <c r="G25" s="200"/>
      <c r="H25" s="200"/>
      <c r="I25" s="200"/>
      <c r="J25" s="200"/>
      <c r="K25" s="200"/>
      <c r="L25" s="200"/>
      <c r="M25" s="200"/>
      <c r="N25" s="200"/>
      <c r="O25" s="200"/>
      <c r="P25" s="200"/>
    </row>
    <row r="26" spans="1:17" s="186" customFormat="1" x14ac:dyDescent="0.55000000000000004">
      <c r="A26" s="188"/>
      <c r="B26" s="194" t="s">
        <v>51</v>
      </c>
      <c r="C26" s="201">
        <v>22</v>
      </c>
      <c r="D26" s="201">
        <v>37</v>
      </c>
      <c r="E26" s="201">
        <v>14</v>
      </c>
      <c r="F26" s="201">
        <v>23</v>
      </c>
      <c r="G26" s="200"/>
      <c r="H26" s="200"/>
      <c r="I26" s="200"/>
      <c r="J26" s="200"/>
      <c r="K26" s="200"/>
      <c r="L26" s="200"/>
      <c r="M26" s="200"/>
      <c r="N26" s="200"/>
      <c r="O26" s="200"/>
      <c r="P26" s="200"/>
    </row>
    <row r="27" spans="1:17" s="186" customFormat="1" x14ac:dyDescent="0.55000000000000004">
      <c r="A27" s="188"/>
      <c r="B27" s="191" t="s">
        <v>52</v>
      </c>
      <c r="C27" s="201">
        <v>14</v>
      </c>
      <c r="D27" s="201">
        <v>23</v>
      </c>
      <c r="E27" s="201">
        <v>14</v>
      </c>
      <c r="F27" s="201">
        <v>23</v>
      </c>
      <c r="G27" s="200"/>
      <c r="H27" s="200"/>
      <c r="I27" s="200"/>
      <c r="J27" s="200"/>
      <c r="K27" s="200"/>
      <c r="L27" s="200"/>
      <c r="M27" s="200"/>
      <c r="N27" s="200"/>
      <c r="O27" s="200"/>
      <c r="P27" s="200"/>
    </row>
    <row r="28" spans="1:17" s="186" customFormat="1" x14ac:dyDescent="0.55000000000000004">
      <c r="A28" s="188"/>
      <c r="B28" s="191" t="s">
        <v>44</v>
      </c>
      <c r="C28" s="201">
        <v>5</v>
      </c>
      <c r="D28" s="201">
        <v>7</v>
      </c>
      <c r="E28" s="201">
        <v>4</v>
      </c>
      <c r="F28" s="201">
        <v>6</v>
      </c>
      <c r="G28" s="200"/>
      <c r="H28" s="200"/>
      <c r="I28" s="200"/>
      <c r="J28" s="200"/>
      <c r="K28" s="200"/>
      <c r="L28" s="200"/>
      <c r="M28" s="200"/>
      <c r="N28" s="200"/>
      <c r="O28" s="200"/>
      <c r="P28" s="200"/>
    </row>
    <row r="29" spans="1:17" x14ac:dyDescent="0.55000000000000004">
      <c r="A29" s="188"/>
      <c r="B29" s="191" t="s">
        <v>45</v>
      </c>
      <c r="C29" s="201">
        <v>4</v>
      </c>
      <c r="D29" s="201">
        <v>6</v>
      </c>
      <c r="E29" s="201">
        <v>4</v>
      </c>
      <c r="F29" s="201">
        <v>6</v>
      </c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186"/>
    </row>
    <row r="30" spans="1:17" ht="43.5" customHeight="1" x14ac:dyDescent="0.55000000000000004">
      <c r="A30" s="188"/>
      <c r="B30" s="192" t="s">
        <v>41</v>
      </c>
      <c r="C30" s="205">
        <v>16</v>
      </c>
      <c r="D30" s="205">
        <v>27</v>
      </c>
      <c r="E30" s="205">
        <v>13</v>
      </c>
      <c r="F30" s="205">
        <v>22</v>
      </c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186"/>
    </row>
    <row r="31" spans="1:17" x14ac:dyDescent="0.55000000000000004">
      <c r="A31" s="188"/>
      <c r="B31" s="192" t="s">
        <v>42</v>
      </c>
      <c r="C31" s="205">
        <v>17</v>
      </c>
      <c r="D31" s="205">
        <v>28</v>
      </c>
      <c r="E31" s="205">
        <v>13</v>
      </c>
      <c r="F31" s="205">
        <v>22</v>
      </c>
      <c r="G31" s="200"/>
      <c r="H31" s="200"/>
      <c r="I31" s="200"/>
      <c r="J31" s="200"/>
      <c r="K31" s="200"/>
      <c r="L31" s="200"/>
      <c r="M31" s="200"/>
      <c r="N31" s="200"/>
      <c r="O31" s="200"/>
      <c r="P31" s="200"/>
      <c r="Q31" s="186"/>
    </row>
    <row r="32" spans="1:17" x14ac:dyDescent="0.55000000000000004">
      <c r="A32" s="188"/>
      <c r="B32" s="192" t="s">
        <v>43</v>
      </c>
      <c r="C32" s="205">
        <v>13</v>
      </c>
      <c r="D32" s="205">
        <v>22</v>
      </c>
      <c r="E32" s="205">
        <v>13</v>
      </c>
      <c r="F32" s="205">
        <v>22</v>
      </c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186"/>
    </row>
    <row r="33" spans="1:17" x14ac:dyDescent="0.55000000000000004">
      <c r="A33" s="188"/>
      <c r="B33" s="190" t="s">
        <v>175</v>
      </c>
      <c r="C33" s="201">
        <v>0.6</v>
      </c>
      <c r="D33" s="201">
        <v>1</v>
      </c>
      <c r="E33" s="201">
        <v>0.5</v>
      </c>
      <c r="F33" s="201">
        <v>0.8</v>
      </c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186"/>
    </row>
    <row r="34" spans="1:17" x14ac:dyDescent="0.55000000000000004">
      <c r="A34" s="188"/>
      <c r="B34" s="190" t="s">
        <v>40</v>
      </c>
      <c r="C34" s="201">
        <v>1.5</v>
      </c>
      <c r="D34" s="201">
        <v>2.5</v>
      </c>
      <c r="E34" s="201">
        <v>1.5</v>
      </c>
      <c r="F34" s="201">
        <v>2.5</v>
      </c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186"/>
    </row>
    <row r="35" spans="1:17" x14ac:dyDescent="0.55000000000000004">
      <c r="A35" s="188" t="s">
        <v>312</v>
      </c>
      <c r="B35" s="215" t="s">
        <v>313</v>
      </c>
      <c r="C35" s="198"/>
      <c r="D35" s="198"/>
      <c r="E35" s="199">
        <v>150</v>
      </c>
      <c r="F35" s="199">
        <v>200</v>
      </c>
      <c r="G35" s="202">
        <v>3.9</v>
      </c>
      <c r="H35" s="202">
        <v>5.32</v>
      </c>
      <c r="I35" s="202">
        <v>4.09</v>
      </c>
      <c r="J35" s="202">
        <v>5.46</v>
      </c>
      <c r="K35" s="250">
        <v>8.18</v>
      </c>
      <c r="L35" s="250">
        <v>11.4</v>
      </c>
      <c r="M35" s="250">
        <v>104.13</v>
      </c>
      <c r="N35" s="250">
        <v>139.02000000000001</v>
      </c>
      <c r="O35" s="250">
        <v>2.87</v>
      </c>
      <c r="P35" s="250">
        <v>3.02</v>
      </c>
      <c r="Q35" s="186"/>
    </row>
    <row r="36" spans="1:17" s="186" customFormat="1" x14ac:dyDescent="0.55000000000000004">
      <c r="A36" s="188"/>
      <c r="B36" s="183" t="s">
        <v>102</v>
      </c>
      <c r="C36" s="229">
        <v>13</v>
      </c>
      <c r="D36" s="229">
        <v>16</v>
      </c>
      <c r="E36" s="229">
        <v>11</v>
      </c>
      <c r="F36" s="229">
        <v>14</v>
      </c>
      <c r="G36" s="202"/>
      <c r="H36" s="202"/>
      <c r="I36" s="202"/>
      <c r="J36" s="202"/>
      <c r="K36" s="202"/>
      <c r="L36" s="202"/>
      <c r="M36" s="202"/>
      <c r="N36" s="202"/>
      <c r="O36" s="202"/>
      <c r="P36" s="202"/>
    </row>
    <row r="37" spans="1:17" x14ac:dyDescent="0.55000000000000004">
      <c r="A37" s="222"/>
      <c r="B37" s="194" t="s">
        <v>48</v>
      </c>
      <c r="C37" s="209">
        <v>31</v>
      </c>
      <c r="D37" s="209">
        <v>44</v>
      </c>
      <c r="E37" s="205">
        <v>25</v>
      </c>
      <c r="F37" s="205">
        <v>33</v>
      </c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186"/>
    </row>
    <row r="38" spans="1:17" x14ac:dyDescent="0.55000000000000004">
      <c r="A38" s="222"/>
      <c r="B38" s="194" t="s">
        <v>49</v>
      </c>
      <c r="C38" s="209">
        <v>33</v>
      </c>
      <c r="D38" s="209">
        <v>47</v>
      </c>
      <c r="E38" s="205">
        <v>25</v>
      </c>
      <c r="F38" s="205">
        <v>33</v>
      </c>
      <c r="G38" s="202"/>
      <c r="H38" s="202"/>
      <c r="I38" s="202"/>
      <c r="J38" s="202"/>
      <c r="K38" s="202"/>
      <c r="L38" s="202"/>
      <c r="M38" s="202"/>
      <c r="N38" s="202"/>
      <c r="O38" s="202"/>
      <c r="P38" s="202"/>
      <c r="Q38" s="186"/>
    </row>
    <row r="39" spans="1:17" x14ac:dyDescent="0.55000000000000004">
      <c r="A39" s="222"/>
      <c r="B39" s="194" t="s">
        <v>50</v>
      </c>
      <c r="C39" s="209">
        <v>39</v>
      </c>
      <c r="D39" s="209">
        <v>51</v>
      </c>
      <c r="E39" s="205">
        <v>25</v>
      </c>
      <c r="F39" s="205">
        <v>33</v>
      </c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186"/>
    </row>
    <row r="40" spans="1:17" x14ac:dyDescent="0.55000000000000004">
      <c r="A40" s="222"/>
      <c r="B40" s="194" t="s">
        <v>51</v>
      </c>
      <c r="C40" s="209">
        <v>42</v>
      </c>
      <c r="D40" s="209">
        <v>55</v>
      </c>
      <c r="E40" s="205">
        <v>25</v>
      </c>
      <c r="F40" s="205">
        <v>33</v>
      </c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186"/>
    </row>
    <row r="41" spans="1:17" x14ac:dyDescent="0.55000000000000004">
      <c r="A41" s="222"/>
      <c r="B41" s="191" t="s">
        <v>52</v>
      </c>
      <c r="C41" s="201">
        <v>25</v>
      </c>
      <c r="D41" s="201">
        <v>33</v>
      </c>
      <c r="E41" s="205">
        <v>25</v>
      </c>
      <c r="F41" s="205">
        <v>33</v>
      </c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186"/>
    </row>
    <row r="42" spans="1:17" ht="41.25" customHeight="1" x14ac:dyDescent="0.55000000000000004">
      <c r="A42" s="222"/>
      <c r="B42" s="191" t="s">
        <v>44</v>
      </c>
      <c r="C42" s="201">
        <v>6</v>
      </c>
      <c r="D42" s="201">
        <v>8</v>
      </c>
      <c r="E42" s="201">
        <v>5</v>
      </c>
      <c r="F42" s="201">
        <v>7</v>
      </c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186"/>
    </row>
    <row r="43" spans="1:17" x14ac:dyDescent="0.55000000000000004">
      <c r="A43" s="222"/>
      <c r="B43" s="191" t="s">
        <v>45</v>
      </c>
      <c r="C43" s="201">
        <v>5</v>
      </c>
      <c r="D43" s="201">
        <v>7</v>
      </c>
      <c r="E43" s="201">
        <v>5</v>
      </c>
      <c r="F43" s="201">
        <v>7</v>
      </c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186"/>
    </row>
    <row r="44" spans="1:17" ht="37.5" customHeight="1" x14ac:dyDescent="0.55000000000000004">
      <c r="A44" s="222"/>
      <c r="B44" s="192" t="s">
        <v>41</v>
      </c>
      <c r="C44" s="201">
        <v>6.3</v>
      </c>
      <c r="D44" s="201">
        <v>8.8000000000000007</v>
      </c>
      <c r="E44" s="201">
        <v>5</v>
      </c>
      <c r="F44" s="201">
        <v>7</v>
      </c>
      <c r="G44" s="202"/>
      <c r="H44" s="202"/>
      <c r="I44" s="202"/>
      <c r="J44" s="202"/>
      <c r="K44" s="202"/>
      <c r="L44" s="202"/>
      <c r="M44" s="202"/>
      <c r="N44" s="202"/>
      <c r="O44" s="202"/>
      <c r="P44" s="202"/>
      <c r="Q44" s="186"/>
    </row>
    <row r="45" spans="1:17" x14ac:dyDescent="0.55000000000000004">
      <c r="A45" s="222"/>
      <c r="B45" s="192" t="s">
        <v>42</v>
      </c>
      <c r="C45" s="201">
        <v>6.7</v>
      </c>
      <c r="D45" s="201">
        <v>9</v>
      </c>
      <c r="E45" s="201">
        <v>5</v>
      </c>
      <c r="F45" s="201">
        <v>7</v>
      </c>
      <c r="G45" s="202"/>
      <c r="H45" s="202"/>
      <c r="I45" s="202"/>
      <c r="J45" s="202"/>
      <c r="K45" s="202"/>
      <c r="L45" s="202"/>
      <c r="M45" s="202"/>
      <c r="N45" s="202"/>
      <c r="O45" s="202"/>
      <c r="P45" s="202"/>
      <c r="Q45" s="186"/>
    </row>
    <row r="46" spans="1:17" x14ac:dyDescent="0.55000000000000004">
      <c r="A46" s="222"/>
      <c r="B46" s="192" t="s">
        <v>43</v>
      </c>
      <c r="C46" s="209">
        <v>5</v>
      </c>
      <c r="D46" s="209">
        <v>7</v>
      </c>
      <c r="E46" s="209">
        <v>5</v>
      </c>
      <c r="F46" s="209">
        <v>7</v>
      </c>
      <c r="G46" s="202"/>
      <c r="H46" s="202"/>
      <c r="I46" s="202"/>
      <c r="J46" s="202"/>
      <c r="K46" s="202"/>
      <c r="L46" s="202"/>
      <c r="M46" s="202"/>
      <c r="N46" s="202"/>
      <c r="O46" s="202"/>
      <c r="P46" s="202"/>
      <c r="Q46" s="186"/>
    </row>
    <row r="47" spans="1:17" x14ac:dyDescent="0.55000000000000004">
      <c r="A47" s="222"/>
      <c r="B47" s="194" t="s">
        <v>29</v>
      </c>
      <c r="C47" s="229">
        <v>4.5</v>
      </c>
      <c r="D47" s="229">
        <v>5</v>
      </c>
      <c r="E47" s="229">
        <v>4.5</v>
      </c>
      <c r="F47" s="229">
        <v>5</v>
      </c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193"/>
    </row>
    <row r="48" spans="1:17" x14ac:dyDescent="0.55000000000000004">
      <c r="A48" s="222"/>
      <c r="B48" s="194" t="s">
        <v>19</v>
      </c>
      <c r="C48" s="201">
        <v>7</v>
      </c>
      <c r="D48" s="201">
        <v>12</v>
      </c>
      <c r="E48" s="201">
        <v>7</v>
      </c>
      <c r="F48" s="201">
        <v>12</v>
      </c>
      <c r="G48" s="202"/>
      <c r="H48" s="202"/>
      <c r="I48" s="202"/>
      <c r="J48" s="202"/>
      <c r="K48" s="202"/>
      <c r="L48" s="202"/>
      <c r="M48" s="202"/>
      <c r="N48" s="202"/>
      <c r="O48" s="202"/>
      <c r="P48" s="202"/>
      <c r="Q48" s="193"/>
    </row>
    <row r="49" spans="1:17" x14ac:dyDescent="0.55000000000000004">
      <c r="A49" s="222"/>
      <c r="B49" s="194" t="s">
        <v>20</v>
      </c>
      <c r="C49" s="201">
        <v>5</v>
      </c>
      <c r="D49" s="201">
        <v>10</v>
      </c>
      <c r="E49" s="201">
        <v>5</v>
      </c>
      <c r="F49" s="201">
        <v>10</v>
      </c>
      <c r="G49" s="202"/>
      <c r="H49" s="202"/>
      <c r="I49" s="202"/>
      <c r="J49" s="202"/>
      <c r="K49" s="202"/>
      <c r="L49" s="202"/>
      <c r="M49" s="202"/>
      <c r="N49" s="202"/>
      <c r="O49" s="202"/>
      <c r="P49" s="202"/>
      <c r="Q49" s="193"/>
    </row>
    <row r="50" spans="1:17" x14ac:dyDescent="0.55000000000000004">
      <c r="A50" s="188" t="s">
        <v>314</v>
      </c>
      <c r="B50" s="223" t="s">
        <v>315</v>
      </c>
      <c r="C50" s="247"/>
      <c r="D50" s="247"/>
      <c r="E50" s="211">
        <v>45</v>
      </c>
      <c r="F50" s="211">
        <v>50</v>
      </c>
      <c r="G50" s="202">
        <v>9.8000000000000007</v>
      </c>
      <c r="H50" s="202">
        <v>10.9</v>
      </c>
      <c r="I50" s="202">
        <v>9.77</v>
      </c>
      <c r="J50" s="202">
        <v>10.85</v>
      </c>
      <c r="K50" s="202">
        <v>4.1399999999999997</v>
      </c>
      <c r="L50" s="202">
        <v>4.62</v>
      </c>
      <c r="M50" s="202">
        <f>G50*4+I50*9+K50*4</f>
        <v>143.69</v>
      </c>
      <c r="N50" s="202">
        <f>H50*4+J50*9+L50*4</f>
        <v>159.72999999999999</v>
      </c>
      <c r="O50" s="202">
        <v>0.61</v>
      </c>
      <c r="P50" s="202">
        <v>0.72</v>
      </c>
      <c r="Q50" s="193"/>
    </row>
    <row r="51" spans="1:17" x14ac:dyDescent="0.55000000000000004">
      <c r="A51" s="188"/>
      <c r="B51" s="223" t="s">
        <v>316</v>
      </c>
      <c r="C51" s="247"/>
      <c r="D51" s="247"/>
      <c r="E51" s="211">
        <v>115</v>
      </c>
      <c r="F51" s="211">
        <v>170</v>
      </c>
      <c r="G51" s="202">
        <v>2.0499999999999998</v>
      </c>
      <c r="H51" s="202">
        <v>3.03</v>
      </c>
      <c r="I51" s="202">
        <v>1.39</v>
      </c>
      <c r="J51" s="202">
        <v>2.0499999999999998</v>
      </c>
      <c r="K51" s="202">
        <v>10.26</v>
      </c>
      <c r="L51" s="202">
        <v>15.17</v>
      </c>
      <c r="M51" s="202">
        <v>65</v>
      </c>
      <c r="N51" s="202">
        <v>96.09</v>
      </c>
      <c r="O51" s="202">
        <v>8.26</v>
      </c>
      <c r="P51" s="202">
        <v>12.21</v>
      </c>
      <c r="Q51" s="193"/>
    </row>
    <row r="52" spans="1:17" s="186" customFormat="1" x14ac:dyDescent="0.55000000000000004">
      <c r="A52" s="188"/>
      <c r="B52" s="223" t="s">
        <v>317</v>
      </c>
      <c r="C52" s="247"/>
      <c r="D52" s="247"/>
      <c r="E52" s="211">
        <v>15</v>
      </c>
      <c r="F52" s="211">
        <v>20</v>
      </c>
      <c r="G52" s="202">
        <v>0.19</v>
      </c>
      <c r="H52" s="202">
        <v>0.25</v>
      </c>
      <c r="I52" s="202">
        <v>0.57999999999999996</v>
      </c>
      <c r="J52" s="202">
        <v>0.77</v>
      </c>
      <c r="K52" s="202">
        <v>0.95</v>
      </c>
      <c r="L52" s="202">
        <v>1.27</v>
      </c>
      <c r="M52" s="202">
        <v>10</v>
      </c>
      <c r="N52" s="202">
        <v>13.33</v>
      </c>
      <c r="O52" s="202">
        <v>0.9</v>
      </c>
      <c r="P52" s="202">
        <v>1.2</v>
      </c>
      <c r="Q52" s="193"/>
    </row>
    <row r="53" spans="1:17" x14ac:dyDescent="0.55000000000000004">
      <c r="A53" s="188"/>
      <c r="B53" s="191" t="s">
        <v>102</v>
      </c>
      <c r="C53" s="201">
        <v>55</v>
      </c>
      <c r="D53" s="201">
        <v>61</v>
      </c>
      <c r="E53" s="201">
        <v>48</v>
      </c>
      <c r="F53" s="201">
        <v>54</v>
      </c>
      <c r="G53" s="202"/>
      <c r="H53" s="202"/>
      <c r="I53" s="202"/>
      <c r="J53" s="202"/>
      <c r="K53" s="202"/>
      <c r="L53" s="202"/>
      <c r="M53" s="202"/>
      <c r="N53" s="202"/>
      <c r="O53" s="202"/>
      <c r="P53" s="202"/>
      <c r="Q53" s="193"/>
    </row>
    <row r="54" spans="1:17" s="186" customFormat="1" x14ac:dyDescent="0.55000000000000004">
      <c r="A54" s="188"/>
      <c r="B54" s="191" t="s">
        <v>44</v>
      </c>
      <c r="C54" s="201">
        <v>7</v>
      </c>
      <c r="D54" s="201">
        <v>8</v>
      </c>
      <c r="E54" s="201">
        <v>6</v>
      </c>
      <c r="F54" s="201">
        <v>7</v>
      </c>
      <c r="G54" s="202"/>
      <c r="H54" s="202"/>
      <c r="I54" s="202"/>
      <c r="J54" s="202"/>
      <c r="K54" s="202"/>
      <c r="L54" s="202"/>
      <c r="M54" s="202"/>
      <c r="N54" s="202"/>
      <c r="O54" s="202"/>
      <c r="P54" s="202"/>
      <c r="Q54" s="193"/>
    </row>
    <row r="55" spans="1:17" s="186" customFormat="1" x14ac:dyDescent="0.55000000000000004">
      <c r="A55" s="188"/>
      <c r="B55" s="191" t="s">
        <v>45</v>
      </c>
      <c r="C55" s="201">
        <v>6</v>
      </c>
      <c r="D55" s="201">
        <v>7</v>
      </c>
      <c r="E55" s="201">
        <v>6</v>
      </c>
      <c r="F55" s="201">
        <v>7</v>
      </c>
      <c r="G55" s="202"/>
      <c r="H55" s="202"/>
      <c r="I55" s="202"/>
      <c r="J55" s="202"/>
      <c r="K55" s="202"/>
      <c r="L55" s="202"/>
      <c r="M55" s="202"/>
      <c r="N55" s="202"/>
      <c r="O55" s="202"/>
      <c r="P55" s="202"/>
      <c r="Q55" s="193"/>
    </row>
    <row r="56" spans="1:17" ht="45" customHeight="1" x14ac:dyDescent="0.55000000000000004">
      <c r="A56" s="188"/>
      <c r="B56" s="191" t="s">
        <v>18</v>
      </c>
      <c r="C56" s="201">
        <v>3</v>
      </c>
      <c r="D56" s="201">
        <v>4</v>
      </c>
      <c r="E56" s="201">
        <v>3</v>
      </c>
      <c r="F56" s="201">
        <v>4</v>
      </c>
      <c r="G56" s="202"/>
      <c r="H56" s="202"/>
      <c r="I56" s="202"/>
      <c r="J56" s="202"/>
      <c r="K56" s="202"/>
      <c r="L56" s="202"/>
      <c r="M56" s="202"/>
      <c r="N56" s="202"/>
      <c r="O56" s="202"/>
      <c r="P56" s="202"/>
      <c r="Q56" s="193"/>
    </row>
    <row r="57" spans="1:17" x14ac:dyDescent="0.55000000000000004">
      <c r="A57" s="188"/>
      <c r="B57" s="191" t="s">
        <v>29</v>
      </c>
      <c r="C57" s="201">
        <v>1.8</v>
      </c>
      <c r="D57" s="201">
        <v>2</v>
      </c>
      <c r="E57" s="201">
        <v>1.8</v>
      </c>
      <c r="F57" s="201">
        <v>2</v>
      </c>
      <c r="G57" s="202"/>
      <c r="H57" s="202"/>
      <c r="I57" s="202"/>
      <c r="J57" s="202"/>
      <c r="K57" s="202"/>
      <c r="L57" s="202"/>
      <c r="M57" s="202"/>
      <c r="N57" s="202"/>
      <c r="O57" s="202"/>
      <c r="P57" s="202"/>
      <c r="Q57" s="193"/>
    </row>
    <row r="58" spans="1:17" x14ac:dyDescent="0.55000000000000004">
      <c r="A58" s="188"/>
      <c r="B58" s="191" t="s">
        <v>107</v>
      </c>
      <c r="C58" s="201">
        <v>10</v>
      </c>
      <c r="D58" s="201">
        <v>11</v>
      </c>
      <c r="E58" s="201">
        <v>10</v>
      </c>
      <c r="F58" s="201">
        <v>11</v>
      </c>
      <c r="G58" s="202"/>
      <c r="H58" s="202"/>
      <c r="I58" s="202"/>
      <c r="J58" s="202"/>
      <c r="K58" s="202"/>
      <c r="L58" s="202"/>
      <c r="M58" s="202"/>
      <c r="N58" s="202"/>
      <c r="O58" s="202"/>
      <c r="P58" s="202"/>
      <c r="Q58" s="214"/>
    </row>
    <row r="59" spans="1:17" x14ac:dyDescent="0.55000000000000004">
      <c r="A59" s="188"/>
      <c r="B59" s="191" t="s">
        <v>78</v>
      </c>
      <c r="C59" s="201">
        <v>7</v>
      </c>
      <c r="D59" s="201">
        <v>8</v>
      </c>
      <c r="E59" s="201">
        <v>7</v>
      </c>
      <c r="F59" s="201">
        <v>8</v>
      </c>
      <c r="G59" s="202"/>
      <c r="H59" s="202"/>
      <c r="I59" s="202"/>
      <c r="J59" s="202"/>
      <c r="K59" s="202"/>
      <c r="L59" s="202"/>
      <c r="M59" s="202"/>
      <c r="N59" s="202"/>
      <c r="O59" s="202"/>
      <c r="P59" s="202"/>
      <c r="Q59" s="214"/>
    </row>
    <row r="60" spans="1:17" x14ac:dyDescent="0.55000000000000004">
      <c r="A60" s="188"/>
      <c r="B60" s="210" t="s">
        <v>182</v>
      </c>
      <c r="C60" s="201">
        <v>153</v>
      </c>
      <c r="D60" s="201">
        <v>225</v>
      </c>
      <c r="E60" s="201">
        <v>122</v>
      </c>
      <c r="F60" s="201">
        <v>180</v>
      </c>
      <c r="G60" s="202"/>
      <c r="H60" s="202"/>
      <c r="I60" s="202"/>
      <c r="J60" s="202"/>
      <c r="K60" s="202"/>
      <c r="L60" s="202"/>
      <c r="M60" s="202"/>
      <c r="N60" s="202"/>
      <c r="O60" s="202"/>
      <c r="P60" s="202"/>
      <c r="Q60" s="214"/>
    </row>
    <row r="61" spans="1:17" x14ac:dyDescent="0.55000000000000004">
      <c r="A61" s="188"/>
      <c r="B61" s="210" t="s">
        <v>183</v>
      </c>
      <c r="C61" s="201">
        <v>162</v>
      </c>
      <c r="D61" s="201">
        <v>239</v>
      </c>
      <c r="E61" s="201">
        <v>122</v>
      </c>
      <c r="F61" s="201">
        <v>180</v>
      </c>
      <c r="G61" s="202"/>
      <c r="H61" s="202"/>
      <c r="I61" s="202"/>
      <c r="J61" s="202"/>
      <c r="K61" s="202"/>
      <c r="L61" s="202"/>
      <c r="M61" s="202"/>
      <c r="N61" s="202"/>
      <c r="O61" s="202"/>
      <c r="P61" s="202"/>
      <c r="Q61" s="214"/>
    </row>
    <row r="62" spans="1:17" x14ac:dyDescent="0.55000000000000004">
      <c r="A62" s="188"/>
      <c r="B62" s="204" t="s">
        <v>184</v>
      </c>
      <c r="C62" s="201">
        <v>122</v>
      </c>
      <c r="D62" s="201">
        <v>180</v>
      </c>
      <c r="E62" s="201">
        <v>122</v>
      </c>
      <c r="F62" s="201">
        <v>180</v>
      </c>
      <c r="G62" s="202"/>
      <c r="H62" s="202"/>
      <c r="I62" s="202"/>
      <c r="J62" s="202"/>
      <c r="K62" s="202"/>
      <c r="L62" s="202"/>
      <c r="M62" s="202"/>
      <c r="N62" s="202"/>
      <c r="O62" s="202"/>
      <c r="P62" s="202"/>
      <c r="Q62" s="214"/>
    </row>
    <row r="63" spans="1:17" x14ac:dyDescent="0.55000000000000004">
      <c r="A63" s="222"/>
      <c r="B63" s="191" t="s">
        <v>29</v>
      </c>
      <c r="C63" s="201">
        <v>2</v>
      </c>
      <c r="D63" s="201">
        <v>3</v>
      </c>
      <c r="E63" s="201">
        <v>2</v>
      </c>
      <c r="F63" s="201">
        <v>3</v>
      </c>
      <c r="G63" s="202"/>
      <c r="H63" s="202"/>
      <c r="I63" s="202"/>
      <c r="J63" s="202"/>
      <c r="K63" s="202"/>
      <c r="L63" s="202"/>
      <c r="M63" s="202"/>
      <c r="N63" s="202"/>
      <c r="O63" s="202"/>
      <c r="P63" s="202"/>
      <c r="Q63" s="214"/>
    </row>
    <row r="64" spans="1:17" s="186" customFormat="1" x14ac:dyDescent="0.55000000000000004">
      <c r="A64" s="222"/>
      <c r="B64" s="191" t="s">
        <v>19</v>
      </c>
      <c r="C64" s="201">
        <v>0.8</v>
      </c>
      <c r="D64" s="201">
        <v>1</v>
      </c>
      <c r="E64" s="201">
        <v>0.8</v>
      </c>
      <c r="F64" s="201">
        <v>1</v>
      </c>
      <c r="G64" s="202"/>
      <c r="H64" s="202"/>
      <c r="I64" s="202"/>
      <c r="J64" s="202"/>
      <c r="K64" s="202"/>
      <c r="L64" s="202"/>
      <c r="M64" s="202"/>
      <c r="N64" s="202"/>
      <c r="O64" s="202"/>
      <c r="P64" s="202"/>
      <c r="Q64" s="214"/>
    </row>
    <row r="65" spans="1:17" s="186" customFormat="1" x14ac:dyDescent="0.55000000000000004">
      <c r="A65" s="222"/>
      <c r="B65" s="191" t="s">
        <v>21</v>
      </c>
      <c r="C65" s="201">
        <v>0.8</v>
      </c>
      <c r="D65" s="201">
        <v>1</v>
      </c>
      <c r="E65" s="201">
        <v>0.8</v>
      </c>
      <c r="F65" s="201">
        <v>1</v>
      </c>
      <c r="G65" s="202"/>
      <c r="H65" s="202"/>
      <c r="I65" s="202"/>
      <c r="J65" s="202"/>
      <c r="K65" s="202"/>
      <c r="L65" s="202"/>
      <c r="M65" s="202"/>
      <c r="N65" s="202"/>
      <c r="O65" s="202"/>
      <c r="P65" s="202"/>
      <c r="Q65" s="214"/>
    </row>
    <row r="66" spans="1:17" s="186" customFormat="1" x14ac:dyDescent="0.55000000000000004">
      <c r="A66" s="222"/>
      <c r="B66" s="191" t="s">
        <v>103</v>
      </c>
      <c r="C66" s="201">
        <v>2</v>
      </c>
      <c r="D66" s="201">
        <v>3</v>
      </c>
      <c r="E66" s="201">
        <v>2</v>
      </c>
      <c r="F66" s="201">
        <v>3</v>
      </c>
      <c r="G66" s="202"/>
      <c r="H66" s="202"/>
      <c r="I66" s="202"/>
      <c r="J66" s="202"/>
      <c r="K66" s="202"/>
      <c r="L66" s="202"/>
      <c r="M66" s="202"/>
      <c r="N66" s="202"/>
      <c r="O66" s="202"/>
      <c r="P66" s="202"/>
      <c r="Q66" s="214"/>
    </row>
    <row r="67" spans="1:17" x14ac:dyDescent="0.55000000000000004">
      <c r="A67" s="188" t="s">
        <v>318</v>
      </c>
      <c r="B67" s="193" t="s">
        <v>110</v>
      </c>
      <c r="C67" s="247"/>
      <c r="D67" s="247"/>
      <c r="E67" s="248">
        <v>150</v>
      </c>
      <c r="F67" s="248">
        <v>200</v>
      </c>
      <c r="G67" s="250">
        <v>0.06</v>
      </c>
      <c r="H67" s="250">
        <v>7.0000000000000007E-2</v>
      </c>
      <c r="I67" s="250">
        <v>0.04</v>
      </c>
      <c r="J67" s="250">
        <v>0.06</v>
      </c>
      <c r="K67" s="250">
        <v>9.52</v>
      </c>
      <c r="L67" s="250">
        <v>15.03</v>
      </c>
      <c r="M67" s="250">
        <v>39</v>
      </c>
      <c r="N67" s="250">
        <v>61</v>
      </c>
      <c r="O67" s="250">
        <v>0.75</v>
      </c>
      <c r="P67" s="250">
        <v>1</v>
      </c>
      <c r="Q67" s="214"/>
    </row>
    <row r="68" spans="1:17" x14ac:dyDescent="0.55000000000000004">
      <c r="A68" s="222"/>
      <c r="B68" s="154" t="s">
        <v>111</v>
      </c>
      <c r="C68" s="229">
        <v>16</v>
      </c>
      <c r="D68" s="229">
        <v>22</v>
      </c>
      <c r="E68" s="229">
        <v>15</v>
      </c>
      <c r="F68" s="229">
        <v>20</v>
      </c>
      <c r="G68" s="250"/>
      <c r="H68" s="250"/>
      <c r="I68" s="250"/>
      <c r="J68" s="250"/>
      <c r="K68" s="250"/>
      <c r="L68" s="250"/>
      <c r="M68" s="250"/>
      <c r="N68" s="250"/>
      <c r="O68" s="250"/>
      <c r="P68" s="250"/>
      <c r="Q68" s="214"/>
    </row>
    <row r="69" spans="1:17" x14ac:dyDescent="0.55000000000000004">
      <c r="A69" s="222"/>
      <c r="B69" s="190" t="s">
        <v>22</v>
      </c>
      <c r="C69" s="229">
        <v>8</v>
      </c>
      <c r="D69" s="229">
        <v>13</v>
      </c>
      <c r="E69" s="229">
        <v>8</v>
      </c>
      <c r="F69" s="229">
        <v>13</v>
      </c>
      <c r="G69" s="250"/>
      <c r="H69" s="250"/>
      <c r="I69" s="250"/>
      <c r="J69" s="250"/>
      <c r="K69" s="250"/>
      <c r="L69" s="250"/>
      <c r="M69" s="250"/>
      <c r="N69" s="250"/>
      <c r="O69" s="250"/>
      <c r="P69" s="250"/>
      <c r="Q69" s="214"/>
    </row>
    <row r="70" spans="1:17" x14ac:dyDescent="0.55000000000000004">
      <c r="A70" s="188" t="s">
        <v>319</v>
      </c>
      <c r="B70" s="189" t="s">
        <v>64</v>
      </c>
      <c r="C70" s="247">
        <v>40</v>
      </c>
      <c r="D70" s="247">
        <v>50</v>
      </c>
      <c r="E70" s="248">
        <v>40</v>
      </c>
      <c r="F70" s="248">
        <v>50</v>
      </c>
      <c r="G70" s="249">
        <v>1.64</v>
      </c>
      <c r="H70" s="249">
        <v>2.2999999999999998</v>
      </c>
      <c r="I70" s="249">
        <v>0.48</v>
      </c>
      <c r="J70" s="249">
        <v>0.6</v>
      </c>
      <c r="K70" s="249">
        <v>13.36</v>
      </c>
      <c r="L70" s="249">
        <v>16.7</v>
      </c>
      <c r="M70" s="249">
        <f>G70*4+I70*9+K70*4</f>
        <v>64.319999999999993</v>
      </c>
      <c r="N70" s="249">
        <f>H70*4+J70*9+L70*4</f>
        <v>81.399999999999991</v>
      </c>
      <c r="O70" s="249">
        <v>0</v>
      </c>
      <c r="P70" s="249">
        <v>0</v>
      </c>
      <c r="Q70" s="82"/>
    </row>
    <row r="71" spans="1:17" x14ac:dyDescent="0.55000000000000004">
      <c r="A71" s="222"/>
      <c r="B71" s="189" t="s">
        <v>32</v>
      </c>
      <c r="C71" s="247"/>
      <c r="D71" s="247"/>
      <c r="E71" s="224">
        <f t="shared" ref="E71:P71" si="2">E22+E35+E50+E51+E52+E67+E70</f>
        <v>545</v>
      </c>
      <c r="F71" s="224">
        <f t="shared" si="2"/>
        <v>740</v>
      </c>
      <c r="G71" s="224">
        <f t="shared" si="2"/>
        <v>18.32</v>
      </c>
      <c r="H71" s="224">
        <f t="shared" si="2"/>
        <v>23.000000000000004</v>
      </c>
      <c r="I71" s="224">
        <f t="shared" si="2"/>
        <v>16.899999999999999</v>
      </c>
      <c r="J71" s="224">
        <f t="shared" si="2"/>
        <v>20.72</v>
      </c>
      <c r="K71" s="224">
        <f t="shared" si="2"/>
        <v>50.489999999999995</v>
      </c>
      <c r="L71" s="224">
        <f t="shared" si="2"/>
        <v>70.990000000000009</v>
      </c>
      <c r="M71" s="224">
        <f t="shared" si="2"/>
        <v>449.46999999999997</v>
      </c>
      <c r="N71" s="224">
        <f t="shared" si="2"/>
        <v>589.46</v>
      </c>
      <c r="O71" s="224">
        <f t="shared" si="2"/>
        <v>16.369999999999997</v>
      </c>
      <c r="P71" s="224">
        <f t="shared" si="2"/>
        <v>23.12</v>
      </c>
      <c r="Q71" s="193"/>
    </row>
    <row r="72" spans="1:17" x14ac:dyDescent="0.55000000000000004">
      <c r="A72" s="222"/>
      <c r="B72" s="154" t="s">
        <v>65</v>
      </c>
      <c r="C72" s="249"/>
      <c r="D72" s="249"/>
      <c r="E72" s="229"/>
      <c r="F72" s="249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193"/>
    </row>
    <row r="73" spans="1:17" x14ac:dyDescent="0.55000000000000004">
      <c r="A73" s="188" t="s">
        <v>320</v>
      </c>
      <c r="B73" s="197" t="s">
        <v>321</v>
      </c>
      <c r="C73" s="162"/>
      <c r="D73" s="162"/>
      <c r="E73" s="62">
        <v>175</v>
      </c>
      <c r="F73" s="62">
        <v>225</v>
      </c>
      <c r="G73" s="250">
        <v>15.3</v>
      </c>
      <c r="H73" s="250">
        <v>19.7</v>
      </c>
      <c r="I73" s="250">
        <v>14.38</v>
      </c>
      <c r="J73" s="250">
        <v>18.97</v>
      </c>
      <c r="K73" s="250">
        <v>29.55</v>
      </c>
      <c r="L73" s="250">
        <v>36.78</v>
      </c>
      <c r="M73" s="250">
        <v>308.82</v>
      </c>
      <c r="N73" s="250">
        <v>396.65</v>
      </c>
      <c r="O73" s="250">
        <v>0.44</v>
      </c>
      <c r="P73" s="250">
        <v>0.56999999999999995</v>
      </c>
      <c r="Q73" s="193"/>
    </row>
    <row r="74" spans="1:17" x14ac:dyDescent="0.55000000000000004">
      <c r="A74" s="222"/>
      <c r="B74" s="197" t="s">
        <v>115</v>
      </c>
      <c r="C74" s="162"/>
      <c r="D74" s="162"/>
      <c r="E74" s="62">
        <v>15</v>
      </c>
      <c r="F74" s="62">
        <v>20</v>
      </c>
      <c r="G74" s="202">
        <v>1.08</v>
      </c>
      <c r="H74" s="202">
        <v>1.44</v>
      </c>
      <c r="I74" s="202">
        <v>1.27</v>
      </c>
      <c r="J74" s="202">
        <v>1.7</v>
      </c>
      <c r="K74" s="202">
        <v>8.32</v>
      </c>
      <c r="L74" s="202">
        <v>11.1</v>
      </c>
      <c r="M74" s="202">
        <v>49</v>
      </c>
      <c r="N74" s="202">
        <v>66</v>
      </c>
      <c r="O74" s="202">
        <v>0.15</v>
      </c>
      <c r="P74" s="202">
        <v>0.2</v>
      </c>
      <c r="Q74" s="214"/>
    </row>
    <row r="75" spans="1:17" x14ac:dyDescent="0.55000000000000004">
      <c r="A75" s="222"/>
      <c r="B75" s="206" t="s">
        <v>29</v>
      </c>
      <c r="C75" s="55">
        <v>3</v>
      </c>
      <c r="D75" s="55">
        <v>4</v>
      </c>
      <c r="E75" s="49">
        <v>3</v>
      </c>
      <c r="F75" s="49">
        <v>4</v>
      </c>
      <c r="G75" s="250"/>
      <c r="H75" s="250"/>
      <c r="I75" s="250"/>
      <c r="J75" s="250"/>
      <c r="K75" s="250"/>
      <c r="L75" s="250"/>
      <c r="M75" s="250"/>
      <c r="N75" s="250"/>
      <c r="O75" s="250"/>
      <c r="P75" s="250"/>
      <c r="Q75" s="214"/>
    </row>
    <row r="76" spans="1:17" x14ac:dyDescent="0.55000000000000004">
      <c r="A76" s="222"/>
      <c r="B76" s="206" t="s">
        <v>18</v>
      </c>
      <c r="C76" s="55">
        <v>23</v>
      </c>
      <c r="D76" s="55">
        <v>30</v>
      </c>
      <c r="E76" s="49">
        <v>23</v>
      </c>
      <c r="F76" s="49">
        <v>30</v>
      </c>
      <c r="G76" s="250"/>
      <c r="H76" s="250"/>
      <c r="I76" s="250"/>
      <c r="J76" s="250"/>
      <c r="K76" s="250"/>
      <c r="L76" s="250"/>
      <c r="M76" s="250"/>
      <c r="N76" s="250"/>
      <c r="O76" s="250"/>
      <c r="P76" s="250"/>
      <c r="Q76" s="250">
        <f>Q73*307/200</f>
        <v>0</v>
      </c>
    </row>
    <row r="77" spans="1:17" x14ac:dyDescent="0.55000000000000004">
      <c r="A77" s="222"/>
      <c r="B77" s="206" t="s">
        <v>20</v>
      </c>
      <c r="C77" s="55">
        <v>15</v>
      </c>
      <c r="D77" s="55">
        <v>19</v>
      </c>
      <c r="E77" s="49">
        <v>15</v>
      </c>
      <c r="F77" s="49">
        <v>19</v>
      </c>
      <c r="G77" s="250"/>
      <c r="H77" s="250"/>
      <c r="I77" s="250"/>
      <c r="J77" s="250"/>
      <c r="K77" s="250"/>
      <c r="L77" s="250"/>
      <c r="M77" s="250"/>
      <c r="N77" s="250"/>
      <c r="O77" s="250"/>
      <c r="P77" s="250"/>
      <c r="Q77" s="186"/>
    </row>
    <row r="78" spans="1:17" x14ac:dyDescent="0.55000000000000004">
      <c r="A78" s="222"/>
      <c r="B78" s="206" t="s">
        <v>164</v>
      </c>
      <c r="C78" s="55">
        <v>13</v>
      </c>
      <c r="D78" s="55">
        <v>17</v>
      </c>
      <c r="E78" s="49">
        <v>13</v>
      </c>
      <c r="F78" s="49">
        <v>17</v>
      </c>
      <c r="G78" s="250"/>
      <c r="H78" s="250"/>
      <c r="I78" s="250"/>
      <c r="J78" s="250"/>
      <c r="K78" s="250"/>
      <c r="L78" s="250"/>
      <c r="M78" s="250"/>
      <c r="N78" s="250"/>
      <c r="O78" s="250"/>
      <c r="P78" s="250"/>
      <c r="Q78" s="186"/>
    </row>
    <row r="79" spans="1:17" x14ac:dyDescent="0.55000000000000004">
      <c r="A79" s="222"/>
      <c r="B79" s="174" t="s">
        <v>296</v>
      </c>
      <c r="C79" s="55">
        <v>15</v>
      </c>
      <c r="D79" s="55">
        <v>20</v>
      </c>
      <c r="E79" s="49">
        <v>15</v>
      </c>
      <c r="F79" s="49">
        <v>20</v>
      </c>
      <c r="G79" s="250"/>
      <c r="H79" s="250"/>
      <c r="I79" s="250"/>
      <c r="J79" s="250"/>
      <c r="K79" s="250"/>
      <c r="L79" s="250"/>
      <c r="M79" s="250"/>
      <c r="N79" s="250"/>
      <c r="O79" s="250"/>
      <c r="P79" s="250"/>
      <c r="Q79" s="186"/>
    </row>
    <row r="80" spans="1:17" x14ac:dyDescent="0.55000000000000004">
      <c r="A80" s="222"/>
      <c r="B80" s="174" t="s">
        <v>269</v>
      </c>
      <c r="C80" s="55">
        <v>118</v>
      </c>
      <c r="D80" s="55">
        <v>152</v>
      </c>
      <c r="E80" s="49">
        <v>117</v>
      </c>
      <c r="F80" s="49">
        <v>151</v>
      </c>
      <c r="G80" s="250"/>
      <c r="H80" s="250"/>
      <c r="I80" s="250"/>
      <c r="J80" s="250"/>
      <c r="K80" s="250"/>
      <c r="L80" s="250"/>
      <c r="M80" s="250"/>
      <c r="N80" s="250"/>
      <c r="O80" s="250"/>
      <c r="P80" s="250"/>
      <c r="Q80" s="186"/>
    </row>
    <row r="81" spans="1:16" ht="39" customHeight="1" x14ac:dyDescent="0.55000000000000004">
      <c r="A81" s="222"/>
      <c r="B81" s="206" t="s">
        <v>22</v>
      </c>
      <c r="C81" s="55">
        <v>9</v>
      </c>
      <c r="D81" s="55">
        <v>10</v>
      </c>
      <c r="E81" s="49">
        <v>9</v>
      </c>
      <c r="F81" s="49">
        <v>10</v>
      </c>
      <c r="G81" s="250"/>
      <c r="H81" s="250"/>
      <c r="I81" s="250"/>
      <c r="J81" s="250"/>
      <c r="K81" s="250"/>
      <c r="L81" s="250"/>
      <c r="M81" s="250"/>
      <c r="N81" s="250"/>
      <c r="O81" s="250"/>
      <c r="P81" s="250"/>
    </row>
    <row r="82" spans="1:16" x14ac:dyDescent="0.55000000000000004">
      <c r="A82" s="222"/>
      <c r="B82" s="206" t="s">
        <v>322</v>
      </c>
      <c r="C82" s="55">
        <v>14</v>
      </c>
      <c r="D82" s="55">
        <v>18</v>
      </c>
      <c r="E82" s="49">
        <v>14</v>
      </c>
      <c r="F82" s="49">
        <v>18</v>
      </c>
      <c r="G82" s="250"/>
      <c r="H82" s="250"/>
      <c r="I82" s="250"/>
      <c r="J82" s="250"/>
      <c r="K82" s="250"/>
      <c r="L82" s="250"/>
      <c r="M82" s="250"/>
      <c r="N82" s="250"/>
      <c r="O82" s="250"/>
      <c r="P82" s="250"/>
    </row>
    <row r="83" spans="1:16" x14ac:dyDescent="0.55000000000000004">
      <c r="A83" s="188" t="s">
        <v>323</v>
      </c>
      <c r="B83" s="223" t="s">
        <v>120</v>
      </c>
      <c r="C83" s="247"/>
      <c r="D83" s="247"/>
      <c r="E83" s="248">
        <v>180</v>
      </c>
      <c r="F83" s="248">
        <v>200</v>
      </c>
      <c r="G83" s="202">
        <v>0.04</v>
      </c>
      <c r="H83" s="202">
        <v>0.04</v>
      </c>
      <c r="I83" s="202">
        <v>0</v>
      </c>
      <c r="J83" s="202">
        <v>0</v>
      </c>
      <c r="K83" s="202">
        <v>10.1</v>
      </c>
      <c r="L83" s="202">
        <v>13.12</v>
      </c>
      <c r="M83" s="202">
        <v>41</v>
      </c>
      <c r="N83" s="202">
        <v>54</v>
      </c>
      <c r="O83" s="202">
        <v>1.6</v>
      </c>
      <c r="P83" s="202">
        <v>2</v>
      </c>
    </row>
    <row r="84" spans="1:16" s="186" customFormat="1" x14ac:dyDescent="0.55000000000000004">
      <c r="A84" s="188"/>
      <c r="B84" s="191" t="s">
        <v>75</v>
      </c>
      <c r="C84" s="229">
        <v>0.45</v>
      </c>
      <c r="D84" s="229">
        <v>0.54</v>
      </c>
      <c r="E84" s="229">
        <v>0.45</v>
      </c>
      <c r="F84" s="229">
        <v>0.54</v>
      </c>
      <c r="G84" s="202"/>
      <c r="H84" s="202"/>
      <c r="I84" s="202"/>
      <c r="J84" s="202"/>
      <c r="K84" s="202"/>
      <c r="L84" s="202"/>
      <c r="M84" s="202"/>
      <c r="N84" s="202"/>
      <c r="O84" s="202"/>
      <c r="P84" s="202"/>
    </row>
    <row r="85" spans="1:16" x14ac:dyDescent="0.55000000000000004">
      <c r="A85" s="222"/>
      <c r="B85" s="191" t="s">
        <v>22</v>
      </c>
      <c r="C85" s="229">
        <v>10</v>
      </c>
      <c r="D85" s="229">
        <v>13</v>
      </c>
      <c r="E85" s="229">
        <v>10</v>
      </c>
      <c r="F85" s="229">
        <v>13</v>
      </c>
      <c r="G85" s="250"/>
      <c r="H85" s="250"/>
      <c r="I85" s="250"/>
      <c r="J85" s="250"/>
      <c r="K85" s="250"/>
      <c r="L85" s="250"/>
      <c r="M85" s="250"/>
      <c r="N85" s="250"/>
      <c r="O85" s="250"/>
      <c r="P85" s="250"/>
    </row>
    <row r="86" spans="1:16" s="186" customFormat="1" x14ac:dyDescent="0.55000000000000004">
      <c r="A86" s="222"/>
      <c r="B86" s="191" t="s">
        <v>121</v>
      </c>
      <c r="C86" s="229">
        <v>5</v>
      </c>
      <c r="D86" s="229">
        <v>6</v>
      </c>
      <c r="E86" s="229">
        <v>4</v>
      </c>
      <c r="F86" s="229">
        <v>5</v>
      </c>
      <c r="G86" s="250"/>
      <c r="H86" s="250"/>
      <c r="I86" s="250"/>
      <c r="J86" s="250"/>
      <c r="K86" s="250"/>
      <c r="L86" s="250"/>
      <c r="M86" s="250"/>
      <c r="N86" s="250"/>
      <c r="O86" s="250"/>
      <c r="P86" s="250"/>
    </row>
    <row r="87" spans="1:16" x14ac:dyDescent="0.55000000000000004">
      <c r="A87" s="188" t="s">
        <v>324</v>
      </c>
      <c r="B87" s="24" t="s">
        <v>77</v>
      </c>
      <c r="C87" s="19">
        <v>93</v>
      </c>
      <c r="D87" s="19">
        <v>93</v>
      </c>
      <c r="E87" s="248">
        <v>93</v>
      </c>
      <c r="F87" s="248">
        <v>93</v>
      </c>
      <c r="G87" s="250">
        <v>0.37</v>
      </c>
      <c r="H87" s="250">
        <v>0.37</v>
      </c>
      <c r="I87" s="250">
        <v>0.37</v>
      </c>
      <c r="J87" s="250">
        <v>0.37</v>
      </c>
      <c r="K87" s="250">
        <v>9.73</v>
      </c>
      <c r="L87" s="250">
        <v>9.73</v>
      </c>
      <c r="M87" s="250">
        <v>41.85</v>
      </c>
      <c r="N87" s="250">
        <v>41.85</v>
      </c>
      <c r="O87" s="250">
        <v>9.3000000000000007</v>
      </c>
      <c r="P87" s="250">
        <v>9.3000000000000007</v>
      </c>
    </row>
    <row r="88" spans="1:16" x14ac:dyDescent="0.55000000000000004">
      <c r="A88" s="188" t="s">
        <v>325</v>
      </c>
      <c r="B88" s="223" t="s">
        <v>123</v>
      </c>
      <c r="C88" s="19"/>
      <c r="D88" s="19"/>
      <c r="E88" s="248">
        <v>13</v>
      </c>
      <c r="F88" s="248">
        <v>42</v>
      </c>
      <c r="G88" s="250">
        <v>0.63</v>
      </c>
      <c r="H88" s="250">
        <v>2.04</v>
      </c>
      <c r="I88" s="250">
        <v>0.37</v>
      </c>
      <c r="J88" s="250">
        <v>1.2</v>
      </c>
      <c r="K88" s="250">
        <v>13.54</v>
      </c>
      <c r="L88" s="250">
        <v>43.74</v>
      </c>
      <c r="M88" s="250">
        <v>84.97</v>
      </c>
      <c r="N88" s="250">
        <v>274.52</v>
      </c>
      <c r="O88" s="250">
        <v>0</v>
      </c>
      <c r="P88" s="250">
        <v>0</v>
      </c>
    </row>
    <row r="89" spans="1:16" x14ac:dyDescent="0.55000000000000004">
      <c r="A89" s="188"/>
      <c r="B89" s="80" t="s">
        <v>326</v>
      </c>
      <c r="C89" s="40">
        <v>13</v>
      </c>
      <c r="D89" s="40">
        <v>42</v>
      </c>
      <c r="E89" s="40">
        <v>13</v>
      </c>
      <c r="F89" s="40">
        <v>42</v>
      </c>
      <c r="G89" s="250"/>
      <c r="H89" s="250"/>
      <c r="I89" s="250"/>
      <c r="J89" s="250"/>
      <c r="K89" s="250"/>
      <c r="L89" s="250"/>
      <c r="M89" s="250"/>
      <c r="N89" s="250"/>
      <c r="O89" s="250"/>
      <c r="P89" s="250"/>
    </row>
    <row r="90" spans="1:16" x14ac:dyDescent="0.55000000000000004">
      <c r="A90" s="222"/>
      <c r="B90" s="189" t="s">
        <v>32</v>
      </c>
      <c r="C90" s="247"/>
      <c r="D90" s="247"/>
      <c r="E90" s="224">
        <f t="shared" ref="E90:P90" si="3">E73+E74+E83+E87+E88</f>
        <v>476</v>
      </c>
      <c r="F90" s="224">
        <f t="shared" si="3"/>
        <v>580</v>
      </c>
      <c r="G90" s="224">
        <f t="shared" si="3"/>
        <v>17.420000000000002</v>
      </c>
      <c r="H90" s="224">
        <f t="shared" si="3"/>
        <v>23.59</v>
      </c>
      <c r="I90" s="224">
        <f t="shared" si="3"/>
        <v>16.39</v>
      </c>
      <c r="J90" s="224">
        <f t="shared" si="3"/>
        <v>22.24</v>
      </c>
      <c r="K90" s="224">
        <f t="shared" si="3"/>
        <v>71.240000000000009</v>
      </c>
      <c r="L90" s="224">
        <f t="shared" si="3"/>
        <v>114.47</v>
      </c>
      <c r="M90" s="224">
        <f t="shared" si="3"/>
        <v>525.64</v>
      </c>
      <c r="N90" s="224">
        <f t="shared" si="3"/>
        <v>833.02</v>
      </c>
      <c r="O90" s="224">
        <f t="shared" si="3"/>
        <v>11.49</v>
      </c>
      <c r="P90" s="224">
        <f t="shared" si="3"/>
        <v>12.07</v>
      </c>
    </row>
    <row r="91" spans="1:16" x14ac:dyDescent="0.55000000000000004">
      <c r="A91" s="222"/>
      <c r="B91" s="163" t="s">
        <v>79</v>
      </c>
      <c r="C91" s="196"/>
      <c r="D91" s="196"/>
      <c r="E91" s="196"/>
      <c r="F91" s="196"/>
      <c r="G91" s="250"/>
      <c r="H91" s="250"/>
      <c r="I91" s="250"/>
      <c r="J91" s="250"/>
      <c r="K91" s="250"/>
      <c r="L91" s="250"/>
      <c r="M91" s="250"/>
      <c r="N91" s="250"/>
      <c r="O91" s="250"/>
      <c r="P91" s="250"/>
    </row>
    <row r="92" spans="1:16" x14ac:dyDescent="0.55000000000000004">
      <c r="A92" s="222" t="s">
        <v>327</v>
      </c>
      <c r="B92" s="189" t="s">
        <v>81</v>
      </c>
      <c r="C92" s="247">
        <v>154</v>
      </c>
      <c r="D92" s="247">
        <v>154</v>
      </c>
      <c r="E92" s="248">
        <v>150</v>
      </c>
      <c r="F92" s="248">
        <v>150</v>
      </c>
      <c r="G92" s="250">
        <v>4.3600000000000003</v>
      </c>
      <c r="H92" s="250">
        <v>4.3600000000000003</v>
      </c>
      <c r="I92" s="250">
        <v>3.76</v>
      </c>
      <c r="J92" s="250">
        <v>3.76</v>
      </c>
      <c r="K92" s="250">
        <v>6</v>
      </c>
      <c r="L92" s="250">
        <v>6</v>
      </c>
      <c r="M92" s="250">
        <v>79.5</v>
      </c>
      <c r="N92" s="250">
        <v>79.5</v>
      </c>
      <c r="O92" s="250">
        <v>1.06</v>
      </c>
      <c r="P92" s="250">
        <v>1.06</v>
      </c>
    </row>
    <row r="93" spans="1:16" x14ac:dyDescent="0.55000000000000004">
      <c r="A93" s="222"/>
      <c r="B93" s="189" t="s">
        <v>32</v>
      </c>
      <c r="C93" s="247"/>
      <c r="D93" s="247"/>
      <c r="E93" s="224">
        <f>E92</f>
        <v>150</v>
      </c>
      <c r="F93" s="224">
        <f t="shared" ref="F93:P93" si="4">F92</f>
        <v>150</v>
      </c>
      <c r="G93" s="224">
        <f t="shared" si="4"/>
        <v>4.3600000000000003</v>
      </c>
      <c r="H93" s="224">
        <f t="shared" si="4"/>
        <v>4.3600000000000003</v>
      </c>
      <c r="I93" s="224">
        <f t="shared" si="4"/>
        <v>3.76</v>
      </c>
      <c r="J93" s="224">
        <f t="shared" si="4"/>
        <v>3.76</v>
      </c>
      <c r="K93" s="224">
        <f t="shared" si="4"/>
        <v>6</v>
      </c>
      <c r="L93" s="224">
        <f t="shared" si="4"/>
        <v>6</v>
      </c>
      <c r="M93" s="224">
        <f t="shared" si="4"/>
        <v>79.5</v>
      </c>
      <c r="N93" s="224">
        <f t="shared" si="4"/>
        <v>79.5</v>
      </c>
      <c r="O93" s="224">
        <f t="shared" si="4"/>
        <v>1.06</v>
      </c>
      <c r="P93" s="224">
        <f t="shared" si="4"/>
        <v>1.06</v>
      </c>
    </row>
    <row r="94" spans="1:16" x14ac:dyDescent="0.55000000000000004">
      <c r="A94" s="222"/>
      <c r="B94" s="164" t="s">
        <v>82</v>
      </c>
      <c r="C94" s="229"/>
      <c r="D94" s="229"/>
      <c r="E94" s="229"/>
      <c r="F94" s="249"/>
      <c r="G94" s="250"/>
      <c r="H94" s="250"/>
      <c r="I94" s="250"/>
      <c r="J94" s="250"/>
      <c r="K94" s="250"/>
      <c r="L94" s="250"/>
      <c r="M94" s="250"/>
      <c r="N94" s="250"/>
      <c r="O94" s="250"/>
      <c r="P94" s="250"/>
    </row>
    <row r="95" spans="1:16" x14ac:dyDescent="0.55000000000000004">
      <c r="A95" s="222"/>
      <c r="B95" s="190" t="s">
        <v>83</v>
      </c>
      <c r="C95" s="229">
        <v>4</v>
      </c>
      <c r="D95" s="229">
        <v>6</v>
      </c>
      <c r="E95" s="248">
        <v>4</v>
      </c>
      <c r="F95" s="248">
        <v>6</v>
      </c>
      <c r="G95" s="250"/>
      <c r="H95" s="250"/>
      <c r="I95" s="250"/>
      <c r="J95" s="250"/>
      <c r="K95" s="250"/>
      <c r="L95" s="250"/>
      <c r="M95" s="250"/>
      <c r="N95" s="250"/>
      <c r="O95" s="250"/>
      <c r="P95" s="250"/>
    </row>
    <row r="96" spans="1:16" x14ac:dyDescent="0.55000000000000004">
      <c r="A96" s="222"/>
      <c r="B96" s="197" t="s">
        <v>84</v>
      </c>
      <c r="C96" s="162"/>
      <c r="D96" s="162"/>
      <c r="E96" s="27">
        <f t="shared" ref="E96:P96" si="5">E18+E21+E71+E90+E93</f>
        <v>1664</v>
      </c>
      <c r="F96" s="27">
        <f t="shared" si="5"/>
        <v>2050</v>
      </c>
      <c r="G96" s="27">
        <f t="shared" si="5"/>
        <v>49.510000000000005</v>
      </c>
      <c r="H96" s="27">
        <f t="shared" si="5"/>
        <v>63.84</v>
      </c>
      <c r="I96" s="27">
        <f t="shared" si="5"/>
        <v>45.749999999999993</v>
      </c>
      <c r="J96" s="27">
        <f t="shared" si="5"/>
        <v>58.719999999999992</v>
      </c>
      <c r="K96" s="27">
        <f t="shared" si="5"/>
        <v>188.37</v>
      </c>
      <c r="L96" s="27">
        <f t="shared" si="5"/>
        <v>266.71000000000004</v>
      </c>
      <c r="M96" s="27">
        <f t="shared" si="5"/>
        <v>1412.54</v>
      </c>
      <c r="N96" s="27">
        <f t="shared" si="5"/>
        <v>1962.43</v>
      </c>
      <c r="O96" s="27">
        <f t="shared" si="5"/>
        <v>33.660000000000004</v>
      </c>
      <c r="P96" s="27">
        <f t="shared" si="5"/>
        <v>41.63</v>
      </c>
    </row>
    <row r="97" spans="7:17" s="14" customFormat="1" x14ac:dyDescent="0.55000000000000004"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5"/>
    </row>
    <row r="102" spans="7:17" s="14" customFormat="1" ht="39" customHeight="1" x14ac:dyDescent="0.55000000000000004">
      <c r="G102" s="186"/>
      <c r="H102" s="186"/>
      <c r="I102" s="186"/>
      <c r="J102" s="186"/>
      <c r="K102" s="186"/>
      <c r="L102" s="186"/>
      <c r="M102" s="186"/>
      <c r="N102" s="186"/>
      <c r="O102" s="186"/>
      <c r="P102" s="186"/>
      <c r="Q102" s="186"/>
    </row>
    <row r="131" spans="5:6" s="14" customFormat="1" x14ac:dyDescent="0.55000000000000004">
      <c r="E131" s="74"/>
      <c r="F131" s="74"/>
    </row>
  </sheetData>
  <mergeCells count="11">
    <mergeCell ref="C1:D2"/>
    <mergeCell ref="M1:N2"/>
    <mergeCell ref="A1:A3"/>
    <mergeCell ref="K3:L3"/>
    <mergeCell ref="O3:P3"/>
    <mergeCell ref="O1:P2"/>
    <mergeCell ref="B1:B3"/>
    <mergeCell ref="E1:F2"/>
    <mergeCell ref="G1:L2"/>
    <mergeCell ref="G3:H3"/>
    <mergeCell ref="I3:J3"/>
  </mergeCells>
  <pageMargins left="0" right="0" top="0" bottom="0" header="0" footer="0"/>
  <pageSetup paperSize="9" scale="37" fitToWidth="0" fitToHeight="0" orientation="landscape" r:id="rId1"/>
  <rowBreaks count="1" manualBreakCount="1">
    <brk id="40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21</vt:i4>
      </vt:variant>
    </vt:vector>
  </HeadingPairs>
  <TitlesOfParts>
    <vt:vector size="44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Лист13</vt:lpstr>
      <vt:lpstr>Лист14</vt:lpstr>
      <vt:lpstr>Лист15</vt:lpstr>
      <vt:lpstr>Лист16</vt:lpstr>
      <vt:lpstr>Лист17</vt:lpstr>
      <vt:lpstr>Лист18</vt:lpstr>
      <vt:lpstr>Лист19</vt:lpstr>
      <vt:lpstr>Лист20</vt:lpstr>
      <vt:lpstr>СВОД хим.сос.</vt:lpstr>
      <vt:lpstr>накопит прод</vt:lpstr>
      <vt:lpstr>СВОД продуктов</vt:lpstr>
      <vt:lpstr>Лист1!Область_печати</vt:lpstr>
      <vt:lpstr>Лист10!Область_печати</vt:lpstr>
      <vt:lpstr>Лист12!Область_печати</vt:lpstr>
      <vt:lpstr>Лист13!Область_печати</vt:lpstr>
      <vt:lpstr>Лист14!Область_печати</vt:lpstr>
      <vt:lpstr>Лист15!Область_печати</vt:lpstr>
      <vt:lpstr>Лист17!Область_печати</vt:lpstr>
      <vt:lpstr>Лист18!Область_печати</vt:lpstr>
      <vt:lpstr>Лист19!Область_печати</vt:lpstr>
      <vt:lpstr>Лист2!Область_печати</vt:lpstr>
      <vt:lpstr>Лист20!Область_печати</vt:lpstr>
      <vt:lpstr>Лист3!Область_печати</vt:lpstr>
      <vt:lpstr>Лист4!Область_печати</vt:lpstr>
      <vt:lpstr>Лист5!Область_печати</vt:lpstr>
      <vt:lpstr>Лист6!Область_печати</vt:lpstr>
      <vt:lpstr>Лист7!Область_печати</vt:lpstr>
      <vt:lpstr>Лист8!Область_печати</vt:lpstr>
      <vt:lpstr>Лист9!Область_печати</vt:lpstr>
      <vt:lpstr>'накопит прод'!Область_печати</vt:lpstr>
      <vt:lpstr>'СВОД продуктов'!Область_печати</vt:lpstr>
      <vt:lpstr>'СВОД хим.сос.'!Область_печати</vt:lpstr>
    </vt:vector>
  </TitlesOfParts>
  <Manager/>
  <Company>DS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Premyer</dc:creator>
  <cp:keywords/>
  <dc:description/>
  <cp:lastModifiedBy>ПК</cp:lastModifiedBy>
  <cp:revision/>
  <dcterms:created xsi:type="dcterms:W3CDTF">2013-10-30T16:43:44Z</dcterms:created>
  <dcterms:modified xsi:type="dcterms:W3CDTF">2021-01-28T03:23:30Z</dcterms:modified>
  <cp:category/>
  <cp:contentStatus/>
</cp:coreProperties>
</file>